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5.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Consensual_ESP_values" sheetId="1" state="visible" r:id="rId2"/>
    <sheet name="Best_Estimate_Flag_Info" sheetId="2" state="visible" r:id="rId3"/>
    <sheet name="Uncertainty_Flag_Info" sheetId="3" state="visible" r:id="rId4"/>
    <sheet name="Height_method_info" sheetId="4" state="visible" r:id="rId5"/>
    <sheet name="Reference_information" sheetId="5" state="visible" r:id="rId6"/>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<sst xmlns="http://schemas.openxmlformats.org/spreadsheetml/2006/main" count="5034" uniqueCount="915">
  <si>
    <t xml:space="preserve">Duration</t>
  </si>
  <si>
    <t xml:space="preserve">TEM</t>
  </si>
  <si>
    <t xml:space="preserve">Tephra plume top height</t>
  </si>
  <si>
    <t xml:space="preserve">Spreading height of the Umbrella Cloud</t>
  </si>
  <si>
    <t xml:space="preserve">SO2 plume height</t>
  </si>
  <si>
    <t xml:space="preserve">TEM metadata</t>
  </si>
  <si>
    <t xml:space="preserve">TGSD metadata</t>
  </si>
  <si>
    <t xml:space="preserve">TGSD </t>
  </si>
  <si>
    <t xml:space="preserve">Vent Diameter (m)</t>
  </si>
  <si>
    <t xml:space="preserve">Exit velocity (m/s)</t>
  </si>
  <si>
    <t xml:space="preserve">Magma water content (wt.%)</t>
  </si>
  <si>
    <t xml:space="preserve">Magma temperature (deg C)</t>
  </si>
  <si>
    <t xml:space="preserve">Atmospheric Conditions</t>
  </si>
  <si>
    <t xml:space="preserve">Volcano</t>
  </si>
  <si>
    <t xml:space="preserve">Alternative Volcano Names</t>
  </si>
  <si>
    <t xml:space="preserve">GVP volcano number</t>
  </si>
  <si>
    <t xml:space="preserve">GVP eruption number</t>
  </si>
  <si>
    <t xml:space="preserve">Latitude (deg. N)</t>
  </si>
  <si>
    <t xml:space="preserve">Longitude (deg. E)</t>
  </si>
  <si>
    <t xml:space="preserve">Vent altitude (m a.s.l.)</t>
  </si>
  <si>
    <t xml:space="preserve">Event Year</t>
  </si>
  <si>
    <t xml:space="preserve">Event Name</t>
  </si>
  <si>
    <t xml:space="preserve">IVESPA ID</t>
  </si>
  <si>
    <t xml:space="preserve">Date  &amp; Time ( dd/mm/yyyy hh:mm:ss UTC)</t>
  </si>
  <si>
    <t xml:space="preserve">Eruption style</t>
  </si>
  <si>
    <t xml:space="preserve">Plume morphology</t>
  </si>
  <si>
    <t xml:space="preserve">Duration Best estimate (hours)</t>
  </si>
  <si>
    <t xml:space="preserve">Duration Best Estimate Flag</t>
  </si>
  <si>
    <t xml:space="preserve">Duration Uncertainty (hours)</t>
  </si>
  <si>
    <t xml:space="preserve">Duration Uncertainty Flag</t>
  </si>
  <si>
    <t xml:space="preserve">TEM Best estimate (kg)</t>
  </si>
  <si>
    <t xml:space="preserve">TEM Best Estimate Flag</t>
  </si>
  <si>
    <t xml:space="preserve">TEM Uncertainty low (kg)</t>
  </si>
  <si>
    <t xml:space="preserve">TEM Uncertainty high (kg)</t>
  </si>
  <si>
    <t xml:space="preserve">TEM Uncertainty Flag</t>
  </si>
  <si>
    <t xml:space="preserve">Bulk density of tephra-fallout deposit (kg/m3)</t>
  </si>
  <si>
    <t xml:space="preserve">Mass derived from volume?</t>
  </si>
  <si>
    <t xml:space="preserve">Tephra Plume Top Best estimate (km asl)</t>
  </si>
  <si>
    <t xml:space="preserve">Tephra Plume Top Best Estimate Flag</t>
  </si>
  <si>
    <t xml:space="preserve">Tephra Plume Top Uncertainty (km asl)</t>
  </si>
  <si>
    <t xml:space="preserve">Tephra Plume Top Uncertainty Flag</t>
  </si>
  <si>
    <t xml:space="preserve">Tephra Plume Top Method</t>
  </si>
  <si>
    <t xml:space="preserve">Spreading height of the Umbrella Cloud Best estimate (km a.s.l.)</t>
  </si>
  <si>
    <t xml:space="preserve">Spreading height of  the Umbrella Cloud Best Estimate Flag</t>
  </si>
  <si>
    <t xml:space="preserve">Spreading height of  the Umbrella Cloud Uncertainty (km a.s.l.)</t>
  </si>
  <si>
    <t xml:space="preserve">Spreading height of  the Umbrella Cloud Uncertainty Flag</t>
  </si>
  <si>
    <t xml:space="preserve">Spreading height of ash Method</t>
  </si>
  <si>
    <t xml:space="preserve">SO2 height Best estimate (km a.s.l.)</t>
  </si>
  <si>
    <t xml:space="preserve">SO2 height Best Estimate Flag</t>
  </si>
  <si>
    <t xml:space="preserve">SO2 height Uncertainty (km a.s.l.)</t>
  </si>
  <si>
    <t xml:space="preserve">SO2 height Uncertainty Flag</t>
  </si>
  <si>
    <t xml:space="preserve">SO2 height Method</t>
  </si>
  <si>
    <t xml:space="preserve">Mass of PDC Best estimate (kg)</t>
  </si>
  <si>
    <t xml:space="preserve">Mass of PDC Uncertainty</t>
  </si>
  <si>
    <t xml:space="preserve">Isopach/isomass map number of measurements</t>
  </si>
  <si>
    <t xml:space="preserve">Isopach/isomass map min measurement distance (km)</t>
  </si>
  <si>
    <t xml:space="preserve">Isopach/isomass map max measurement distance (km)</t>
  </si>
  <si>
    <t xml:space="preserve">Number of isopach/isomass line</t>
  </si>
  <si>
    <t xml:space="preserve">Min thickness in isopach mass (cm)</t>
  </si>
  <si>
    <t xml:space="preserve">Min mass/area in isomass map (kg/m^2)</t>
  </si>
  <si>
    <t xml:space="preserve">Fraction of the tephra-fallout deposit lost to sea/ocean</t>
  </si>
  <si>
    <t xml:space="preserve">Delay between eruption and collection (months)</t>
  </si>
  <si>
    <t xml:space="preserve">TGSD Available</t>
  </si>
  <si>
    <t xml:space="preserve">TGSD Number of sampling sites</t>
  </si>
  <si>
    <t xml:space="preserve">TGSD Min sampling distance (km)</t>
  </si>
  <si>
    <t xml:space="preserve">TGSD Max sampling distance (km)</t>
  </si>
  <si>
    <t xml:space="preserve">Median grain size (phi unit)</t>
  </si>
  <si>
    <t xml:space="preserve">Vent Diameter	 Best estimate (m)</t>
  </si>
  <si>
    <t xml:space="preserve">Vent Diameter Uncertainty (m)</t>
  </si>
  <si>
    <t xml:space="preserve">Exit velocity Best estimate (m/s)</t>
  </si>
  <si>
    <t xml:space="preserve">Exit velocity Uncertainty (m/s)</t>
  </si>
  <si>
    <t xml:space="preserve">Magma water content Best estimate (wt.%)</t>
  </si>
  <si>
    <t xml:space="preserve">Magma water content Uncertainty (wt.%)</t>
  </si>
  <si>
    <t xml:space="preserve">Magma temperature Best estimate (deg C)</t>
  </si>
  <si>
    <t xml:space="preserve">Magma temperature Uncertainty (deg C)</t>
  </si>
  <si>
    <t xml:space="preserve">Average wind speed NOAA reanalyses (m/s)</t>
  </si>
  <si>
    <t xml:space="preserve">Average Brunt-Väisälä frequency NOAA reanalyses (1/s)</t>
  </si>
  <si>
    <t xml:space="preserve">Average wind shear NOAA reanalyses (1/s)</t>
  </si>
  <si>
    <t xml:space="preserve">Average wind speed ERA reanalyses (m/s)</t>
  </si>
  <si>
    <t xml:space="preserve">Average Brunt-Väisälä frequency ERA reanalyses (1/s)</t>
  </si>
  <si>
    <t xml:space="preserve">Average wind shear ERA reanalyses (1/s)</t>
  </si>
  <si>
    <t xml:space="preserve">References</t>
  </si>
  <si>
    <t xml:space="preserve">Agung</t>
  </si>
  <si>
    <t xml:space="preserve">Peak of Bali, Agoeng, Carang Assam</t>
  </si>
  <si>
    <t xml:space="preserve">March</t>
  </si>
  <si>
    <t xml:space="preserve">AGU1963_01</t>
  </si>
  <si>
    <t xml:space="preserve">magmatic</t>
  </si>
  <si>
    <t xml:space="preserve">Unknown</t>
  </si>
  <si>
    <t xml:space="preserve">yes</t>
  </si>
  <si>
    <t xml:space="preserve">u</t>
  </si>
  <si>
    <t xml:space="preserve">v</t>
  </si>
  <si>
    <t xml:space="preserve">o</t>
  </si>
  <si>
    <t xml:space="preserve">&lt;1</t>
  </si>
  <si>
    <t xml:space="preserve">some</t>
  </si>
  <si>
    <t xml:space="preserve">no</t>
  </si>
  <si>
    <t xml:space="preserve">NA</t>
  </si>
  <si>
    <t xml:space="preserve">na</t>
  </si>
  <si>
    <t xml:space="preserve">Meinel and Meinel (1963), Zen and Hadikusumo (1964), Mossop (1964), Self and King (1996), Self and Rampino (2012)</t>
  </si>
  <si>
    <t xml:space="preserve">May</t>
  </si>
  <si>
    <t xml:space="preserve">AGU1963_02</t>
  </si>
  <si>
    <t xml:space="preserve">significant</t>
  </si>
  <si>
    <t xml:space="preserve">Anatahan</t>
  </si>
  <si>
    <t xml:space="preserve">ANA2003_01</t>
  </si>
  <si>
    <t xml:space="preserve">phreatomagmatic</t>
  </si>
  <si>
    <t xml:space="preserve">v,s</t>
  </si>
  <si>
    <t xml:space="preserve">s</t>
  </si>
  <si>
    <t xml:space="preserve">Global Volcanism Program (May 2003 and June 2003), Trusdell et al (2005), Wright et al (2005), Nakada et al (2005), Pallister et al (2005), Guffanti et al. (2005)</t>
  </si>
  <si>
    <t xml:space="preserve">June</t>
  </si>
  <si>
    <t xml:space="preserve">ANA2003_02</t>
  </si>
  <si>
    <t xml:space="preserve">Augustine</t>
  </si>
  <si>
    <t xml:space="preserve">Chernabura, St. Augustine, Mount Chinabora, Pilon d'Azucar, Pan de Azucar, Saint Augustine</t>
  </si>
  <si>
    <t xml:space="preserve">Event 9, 17 June</t>
  </si>
  <si>
    <t xml:space="preserve">AUG2006_01</t>
  </si>
  <si>
    <t xml:space="preserve">r</t>
  </si>
  <si>
    <t xml:space="preserve">&lt;1.5</t>
  </si>
  <si>
    <t xml:space="preserve">Wallace et al (2006), Webster et al (2006), Caplan-Auerbach et al (2010), Global Volcanism Program (2006)</t>
  </si>
  <si>
    <t xml:space="preserve">Bezymianny</t>
  </si>
  <si>
    <t xml:space="preserve">Bezymjannaja Sopka, Besymyannaya, Bezymyannyi</t>
  </si>
  <si>
    <t xml:space="preserve">30 March</t>
  </si>
  <si>
    <t xml:space="preserve">BEZ1956_01</t>
  </si>
  <si>
    <t xml:space="preserve">strong</t>
  </si>
  <si>
    <t xml:space="preserve">Slezin (2015), Plechov et al. (2008), Gorshkov (1959), Belousov et al. (1998), Belousov (1996), Shcherbakov et al. (2013), Zharinov et al. (2011)</t>
  </si>
  <si>
    <t xml:space="preserve">13 October</t>
  </si>
  <si>
    <t xml:space="preserve">BEZ1984_01</t>
  </si>
  <si>
    <t xml:space="preserve">Zharinov et al. (2011), Manen et al. (2010), Girina (2013), Global Volcanism Program (1984)</t>
  </si>
  <si>
    <t xml:space="preserve">11 January</t>
  </si>
  <si>
    <t xml:space="preserve">BEZ2005_01</t>
  </si>
  <si>
    <t xml:space="preserve">Zharinov et al. (2011), Manen et al. (2010), Girina (2013), Global Volcanism Program (2005)</t>
  </si>
  <si>
    <t xml:space="preserve">24 December</t>
  </si>
  <si>
    <t xml:space="preserve">BEZ2006_01</t>
  </si>
  <si>
    <t xml:space="preserve">negligible</t>
  </si>
  <si>
    <t xml:space="preserve">Malik (2011), Carter et al (2011), Shcherbakov et al (2011), Moseenko and Malik (2015), Global Volcanism Program (2006)</t>
  </si>
  <si>
    <t xml:space="preserve">17 December</t>
  </si>
  <si>
    <t xml:space="preserve">BEZ2009_01</t>
  </si>
  <si>
    <t xml:space="preserve">Global Volcanism Program (December 2009), Moiseenko (2014)</t>
  </si>
  <si>
    <t xml:space="preserve">Calbuco</t>
  </si>
  <si>
    <t xml:space="preserve">Quellaipe, Nauga, Quellaype</t>
  </si>
  <si>
    <t xml:space="preserve">22 April</t>
  </si>
  <si>
    <t xml:space="preserve">CAL2015_01</t>
  </si>
  <si>
    <t xml:space="preserve">r,s</t>
  </si>
  <si>
    <t xml:space="preserve">Romero et al (2016), Castruccio et al (2016), Van Eaton et al (2016), Reckziegel et al (2016), Hayer et al (2016), Vidal et al (2016), Global Volcanism Program (2015),  Pardini et al. (2018), Montalbano et al (2017)</t>
  </si>
  <si>
    <t xml:space="preserve">23 April</t>
  </si>
  <si>
    <t xml:space="preserve">CAL2015_02</t>
  </si>
  <si>
    <t xml:space="preserve">Cerro Hudson</t>
  </si>
  <si>
    <t xml:space="preserve">Cerro de los Ventisqueros </t>
  </si>
  <si>
    <t xml:space="preserve">P1, August 8</t>
  </si>
  <si>
    <t xml:space="preserve">CHU1991_01</t>
  </si>
  <si>
    <t xml:space="preserve">Scasso et al (1994), Bonadonna and Houghton (2005), Bonadonna and Costa (2012), Kratzmann et al (2009), Kratzmann et al (2010), personnal communication with David Kratzmann (November 2016), Naranjo et al (1993), Barton et al (1992), Global Volcanism Program (1991)</t>
  </si>
  <si>
    <t xml:space="preserve">P2, August 12</t>
  </si>
  <si>
    <t xml:space="preserve">CHU1991_02</t>
  </si>
  <si>
    <t xml:space="preserve">Cerro Negro</t>
  </si>
  <si>
    <t xml:space="preserve">El Nuevo, Las Pilas</t>
  </si>
  <si>
    <t xml:space="preserve">October-December</t>
  </si>
  <si>
    <t xml:space="preserve">CNG1968_01</t>
  </si>
  <si>
    <t xml:space="preserve">weak</t>
  </si>
  <si>
    <t xml:space="preserve">Global Volcanism Program (1968), Hills et al (1998), Sulpizio (2005)</t>
  </si>
  <si>
    <t xml:space="preserve">3 February</t>
  </si>
  <si>
    <t xml:space="preserve">CNG1971_01</t>
  </si>
  <si>
    <t xml:space="preserve">Global Volcanism Program (1971), Hills et al (1998), Sulpizio (2005), Portnyagin et al (2014)</t>
  </si>
  <si>
    <t xml:space="preserve">9 April</t>
  </si>
  <si>
    <t xml:space="preserve">CNG1992_01</t>
  </si>
  <si>
    <t xml:space="preserve">Global Volcanism Program (1992a,b) , Hills et al (1998), Portnyagin et al (2014), Bonadonna and Costa (2012), Roggensack et al (1997)</t>
  </si>
  <si>
    <t xml:space="preserve">29 November</t>
  </si>
  <si>
    <t xml:space="preserve">CNG1995_01</t>
  </si>
  <si>
    <t xml:space="preserve">&lt;0.25</t>
  </si>
  <si>
    <t xml:space="preserve">Global Volcanism Program (1995), Roggensack et al (1997), Hills et al (1998)</t>
  </si>
  <si>
    <t xml:space="preserve">5 August</t>
  </si>
  <si>
    <t xml:space="preserve">CNG1999_01</t>
  </si>
  <si>
    <t xml:space="preserve">Global Volcanism Program (1999), Global Volcanism Program (2000), La Femina et al. (2004)</t>
  </si>
  <si>
    <t xml:space="preserve">Chaitén</t>
  </si>
  <si>
    <t xml:space="preserve">layer alpha</t>
  </si>
  <si>
    <t xml:space="preserve">CHA2008_01</t>
  </si>
  <si>
    <t xml:space="preserve">Folch et al (2008),  Carn et al (2009), Watt et al (2009), Castro et al (2010), Lara (2010), Alfano et al (2011), Major and Lara (2013), Prata et al (2015), Alfano et al (2016), Bonadonna and Costa (2012), Durant et al (2012), Global Volcanism Program (2008)</t>
  </si>
  <si>
    <t xml:space="preserve">layer A-M</t>
  </si>
  <si>
    <t xml:space="preserve">CHA2008_02</t>
  </si>
  <si>
    <t xml:space="preserve">layer beta</t>
  </si>
  <si>
    <t xml:space="preserve">CHA2008_03</t>
  </si>
  <si>
    <t xml:space="preserve">v,u</t>
  </si>
  <si>
    <t xml:space="preserve">Chikurachki</t>
  </si>
  <si>
    <t xml:space="preserve">Tsikura, Tikura, Jackmosky, Chikura-dake</t>
  </si>
  <si>
    <t xml:space="preserve">November</t>
  </si>
  <si>
    <t xml:space="preserve">CHI1986_01</t>
  </si>
  <si>
    <t xml:space="preserve">Global Volcanism Program (November 1986), Belousova and Belousov (2001),  Gurenko et al (2005), Belousov et al (2003), personnal communication with Marina Belousova and Alexander Belousov (November 2016)</t>
  </si>
  <si>
    <t xml:space="preserve">Puyehue-Cordón Caulle</t>
  </si>
  <si>
    <t xml:space="preserve">Ranco , Caulle Grande</t>
  </si>
  <si>
    <t xml:space="preserve">layer A-F</t>
  </si>
  <si>
    <t xml:space="preserve">COR2011_01</t>
  </si>
  <si>
    <t xml:space="preserve">s,v</t>
  </si>
  <si>
    <t xml:space="preserve">1-21</t>
  </si>
  <si>
    <t xml:space="preserve">Gilbert (2012), Pistolesi et al (2015), Bonadonna et al (2015), Bonadonna et al (2015), Elissondo et al (2016), Collini et al (2013), Carboni et al (2016)</t>
  </si>
  <si>
    <t xml:space="preserve">layer H</t>
  </si>
  <si>
    <t xml:space="preserve">COR2011_02</t>
  </si>
  <si>
    <t xml:space="preserve">layer K2</t>
  </si>
  <si>
    <t xml:space="preserve">COR2011_03</t>
  </si>
  <si>
    <t xml:space="preserve">Cotopaxi</t>
  </si>
  <si>
    <t xml:space="preserve">1st phase</t>
  </si>
  <si>
    <t xml:space="preserve">COT2015_01</t>
  </si>
  <si>
    <t xml:space="preserve">phreatic</t>
  </si>
  <si>
    <t xml:space="preserve">g,s</t>
  </si>
  <si>
    <t xml:space="preserve">Bernard et al (2016), Gaunt et al (2016), Global Volcanism Program (2016), personnal communication with Benjamin Bernard (November 2016), Troncoso et al (2017)</t>
  </si>
  <si>
    <t xml:space="preserve">2nd phase</t>
  </si>
  <si>
    <t xml:space="preserve">COT2015_02</t>
  </si>
  <si>
    <t xml:space="preserve">g</t>
  </si>
  <si>
    <t xml:space="preserve">3rd phase</t>
  </si>
  <si>
    <t xml:space="preserve">COT2015_03</t>
  </si>
  <si>
    <t xml:space="preserve">4th phase</t>
  </si>
  <si>
    <t xml:space="preserve">COT2015_04</t>
  </si>
  <si>
    <t xml:space="preserve">El Chichón</t>
  </si>
  <si>
    <t xml:space="preserve">El Chichonal</t>
  </si>
  <si>
    <t xml:space="preserve">A1</t>
  </si>
  <si>
    <t xml:space="preserve">ELC1982_01</t>
  </si>
  <si>
    <t xml:space="preserve">Global Volcanism Program ( March/April 1982), Matson (1984), Luhr et al (1984), Carey and Sigurdsson (1986), Krueger et al (2008), Robock and Matson (1983), Bonadonna and Costa (2013), Sulpizio (2005), Varekamp et al. (1984), Girault et al (2014), Rose et al (2009), Sigurdsson et al. (1987), Siggurdsson et al (1984), Schneider et al. (1999)</t>
  </si>
  <si>
    <t xml:space="preserve">B</t>
  </si>
  <si>
    <t xml:space="preserve">ELC1982_02</t>
  </si>
  <si>
    <t xml:space="preserve">C</t>
  </si>
  <si>
    <t xml:space="preserve">ELC1982_03</t>
  </si>
  <si>
    <t xml:space="preserve">Etna</t>
  </si>
  <si>
    <t xml:space="preserve">Aetna, Mongibello, Etnea, Mons Gibel Utlamat, Monte di Catania</t>
  </si>
  <si>
    <t xml:space="preserve">22 July</t>
  </si>
  <si>
    <t xml:space="preserve">ETN1998_01</t>
  </si>
  <si>
    <t xml:space="preserve">v,g</t>
  </si>
  <si>
    <t xml:space="preserve">Aloisi et al (2002), Coltelli et al. (2006), Bonadonna and Costa (2012), Global Volcanism Program (1998), Scollo et al. (2008)</t>
  </si>
  <si>
    <t xml:space="preserve">21 July</t>
  </si>
  <si>
    <t xml:space="preserve">ETN2001_01</t>
  </si>
  <si>
    <t xml:space="preserve">Métrich et al (2004), Scollo et al (2007), IAVCEI THM database, Pioli et al (2019)</t>
  </si>
  <si>
    <t xml:space="preserve">27 October</t>
  </si>
  <si>
    <t xml:space="preserve">ETN2002_01</t>
  </si>
  <si>
    <t xml:space="preserve">Andronico et al (2005), Spilliaert et al 2006, Andronico et al (2008), personnal communication with Daniele Andronico (December 2016), Pioli et al (2019)</t>
  </si>
  <si>
    <t xml:space="preserve">28 October</t>
  </si>
  <si>
    <t xml:space="preserve">ETN2002_02</t>
  </si>
  <si>
    <t xml:space="preserve">31 October</t>
  </si>
  <si>
    <t xml:space="preserve">ETN2002_03</t>
  </si>
  <si>
    <t xml:space="preserve">4 November</t>
  </si>
  <si>
    <t xml:space="preserve">ETN2002_04</t>
  </si>
  <si>
    <t xml:space="preserve">16 November</t>
  </si>
  <si>
    <t xml:space="preserve">ETN2006_01</t>
  </si>
  <si>
    <t xml:space="preserve">g,u</t>
  </si>
  <si>
    <t xml:space="preserve">Norini et al (2009)</t>
  </si>
  <si>
    <t xml:space="preserve">24 November</t>
  </si>
  <si>
    <t xml:space="preserve">ETN2006_02</t>
  </si>
  <si>
    <t xml:space="preserve">Andronico et al (2009), Andronico et al (2014), Lodato and  Behncke (2006)</t>
  </si>
  <si>
    <t xml:space="preserve">12 January</t>
  </si>
  <si>
    <t xml:space="preserve">ETN2011_01</t>
  </si>
  <si>
    <t xml:space="preserve">0.015-0.17</t>
  </si>
  <si>
    <t xml:space="preserve">Calvari et al. (2011), Carboni et al. (2016), Andronico et al. (2014), Costa et al (2016)</t>
  </si>
  <si>
    <t xml:space="preserve">23 February</t>
  </si>
  <si>
    <t xml:space="preserve">ETN2013_01</t>
  </si>
  <si>
    <t xml:space="preserve">Poret et al. (2018a)</t>
  </si>
  <si>
    <t xml:space="preserve">26 October</t>
  </si>
  <si>
    <t xml:space="preserve">ETN2013_02</t>
  </si>
  <si>
    <t xml:space="preserve">Andronico et al. (2018),Sellitto et al. (2016)</t>
  </si>
  <si>
    <t xml:space="preserve">23 November</t>
  </si>
  <si>
    <t xml:space="preserve">ETN2013_03</t>
  </si>
  <si>
    <t xml:space="preserve">v,g,s</t>
  </si>
  <si>
    <t xml:space="preserve">Bonaccorso et al. (2014), Andronico et al. (2015), Poret et al. (2018b), Corradini et al. (2016)</t>
  </si>
  <si>
    <t xml:space="preserve">18 &amp; 19 May</t>
  </si>
  <si>
    <t xml:space="preserve">ETN2016_01</t>
  </si>
  <si>
    <t xml:space="preserve">Edwards et al. (2018), Global Volcanism Program (2017)</t>
  </si>
  <si>
    <t xml:space="preserve">21 May</t>
  </si>
  <si>
    <t xml:space="preserve">ETN2016_02</t>
  </si>
  <si>
    <t xml:space="preserve">Eyjafjallajökull</t>
  </si>
  <si>
    <t xml:space="preserve">Eyafjalla, Eyjafjöll</t>
  </si>
  <si>
    <t xml:space="preserve">14-16 April</t>
  </si>
  <si>
    <t xml:space="preserve">EYJ2010_01</t>
  </si>
  <si>
    <t xml:space="preserve">2.5-15.5</t>
  </si>
  <si>
    <t xml:space="preserve">Fentje et al (2010), Thordarson et al (2011), Arason et al (2011), Bonadonna et al (2011), Gudmundson et al (2012), Carboni et al (2016), Stohl et al (2011), Flemming and Inness (2013), Höskuldsson et al (2018)</t>
  </si>
  <si>
    <t xml:space="preserve">17 April</t>
  </si>
  <si>
    <t xml:space="preserve">EYJ2010_02</t>
  </si>
  <si>
    <t xml:space="preserve">18 April - 21 May</t>
  </si>
  <si>
    <t xml:space="preserve">EYJ2010_03</t>
  </si>
  <si>
    <t xml:space="preserve">4-8 May</t>
  </si>
  <si>
    <t xml:space="preserve">EYJ2010_04</t>
  </si>
  <si>
    <t xml:space="preserve">Fuego</t>
  </si>
  <si>
    <t xml:space="preserve">Hunahpu</t>
  </si>
  <si>
    <t xml:space="preserve">14 September</t>
  </si>
  <si>
    <t xml:space="preserve">FUE1971_01</t>
  </si>
  <si>
    <t xml:space="preserve">Bonnis and Salazar (1973), Rose et al (1973), Sulpizio (2005), Global Volcanism Bulletin (1971)</t>
  </si>
  <si>
    <t xml:space="preserve">14 October</t>
  </si>
  <si>
    <t xml:space="preserve">FUE1974_01</t>
  </si>
  <si>
    <t xml:space="preserve">Global Volcanism Program (1974),  Rose et al (1978), Murrow et al (1980), Rose et al (2008), Bonadonna and Costa (2012), Bonis and Salazar (1973), Davies et al. (1978), Bonadonna et al. (2015)</t>
  </si>
  <si>
    <t xml:space="preserve">Grímsvötn</t>
  </si>
  <si>
    <t xml:space="preserve">Sviagigur</t>
  </si>
  <si>
    <t xml:space="preserve">Unit C</t>
  </si>
  <si>
    <t xml:space="preserve">GRI2004_01</t>
  </si>
  <si>
    <t xml:space="preserve">g,v</t>
  </si>
  <si>
    <t xml:space="preserve">9-21</t>
  </si>
  <si>
    <t xml:space="preserve">Oddsson et al (2012), Jude-Eton et al (2012), Höskuldsson et al (2018)</t>
  </si>
  <si>
    <t xml:space="preserve">Unit E</t>
  </si>
  <si>
    <t xml:space="preserve">GRI2004_02</t>
  </si>
  <si>
    <t xml:space="preserve">GRI2011_01</t>
  </si>
  <si>
    <t xml:space="preserve">0.07-2</t>
  </si>
  <si>
    <t xml:space="preserve">Global Volcanism Program (2011), Petersen et al (2012), Marzano et al (2013), Hreinsdottir et al (2014),  Höskuldsson et al (2018), Carboni et al (2016)</t>
  </si>
  <si>
    <t xml:space="preserve">Hekla</t>
  </si>
  <si>
    <t xml:space="preserve">Heklufell, Heklufjall</t>
  </si>
  <si>
    <t xml:space="preserve">29 March brown-grey tephra</t>
  </si>
  <si>
    <t xml:space="preserve">HEK1947_01</t>
  </si>
  <si>
    <t xml:space="preserve">Thorarinson (1950), Bonadonna and Houghton (2005), Bonadonna and Costa (2012), Höskuldsson et al (2007), Thorarinsson (1949)</t>
  </si>
  <si>
    <t xml:space="preserve">29 March brown-black tephra</t>
  </si>
  <si>
    <t xml:space="preserve">HEK1947_02</t>
  </si>
  <si>
    <t xml:space="preserve">5 May</t>
  </si>
  <si>
    <t xml:space="preserve">HEK1970_01</t>
  </si>
  <si>
    <t xml:space="preserve">Höskuldsson et al (2007),  Thorarinsson and Sigvaldason (1971), Sulpizion (2005), Global Volcanism Program (1970), Global Volcanism Program (1971)</t>
  </si>
  <si>
    <t xml:space="preserve">17 August</t>
  </si>
  <si>
    <t xml:space="preserve">HEK1980_01</t>
  </si>
  <si>
    <t xml:space="preserve">Gronvold et al (1983), Sulpizio (2005), Global Volcanism Program (1980), Höskuldsson et al (2007), Lacasse et al. (2004)</t>
  </si>
  <si>
    <t xml:space="preserve">17 January</t>
  </si>
  <si>
    <t xml:space="preserve">HEK1991_01</t>
  </si>
  <si>
    <t xml:space="preserve">0.1-264</t>
  </si>
  <si>
    <t xml:space="preserve">Gudmundson et al (1992), Sulpizio (2005),  Lucic et al (2016), Höskuldsson et al (2018), Höskuldsson et al (2007), Gudnason et al (2017)</t>
  </si>
  <si>
    <t xml:space="preserve">26 February</t>
  </si>
  <si>
    <t xml:space="preserve">HEK2000_01</t>
  </si>
  <si>
    <t xml:space="preserve">v,s,g</t>
  </si>
  <si>
    <t xml:space="preserve">Rose et al (2003), Moune et al (2007), Höskuldsson et al (2018), Lacasse et al. (2004), Rose et al. (2003), Biass et al (2014)</t>
  </si>
  <si>
    <t xml:space="preserve">St. Helens</t>
  </si>
  <si>
    <t xml:space="preserve">Tahonelatclah, Lawalaclough, Loowitlatkla , Lawelatla , Saint Helens , Mount St. Helens, Mount  Saint Helens</t>
  </si>
  <si>
    <t xml:space="preserve">18 May co-blast plume</t>
  </si>
  <si>
    <t xml:space="preserve">HEL1980_01</t>
  </si>
  <si>
    <t xml:space="preserve">0.06-0.12</t>
  </si>
  <si>
    <t xml:space="preserve">Global Volcanism Bulletin (1980), Christiansen et al (1981), Harris et al (1981), Sarna-Wojciki et al (1981), Pyle (1989),Holasek and Self (1995), Bonadonna and Houghton (2005),   U.S.G.S (2005), Bonadonna and Costa (2012), Underwood et al (2013), Sulpizio (2005), Eychenne et al. (2015), Rutherford et al (1985), Voight et al (1981), Rowley et al (1981), Carey et al (1990), Rose et al (2009), Chung et al (1981), Danielsen (1981), Carey and Sigurdsson (1982)</t>
  </si>
  <si>
    <t xml:space="preserve">18 May plinian</t>
  </si>
  <si>
    <t xml:space="preserve">HEL1980_02</t>
  </si>
  <si>
    <t xml:space="preserve">s,o</t>
  </si>
  <si>
    <t xml:space="preserve">25 May</t>
  </si>
  <si>
    <t xml:space="preserve">HEL1980_03</t>
  </si>
  <si>
    <t xml:space="preserve">Global Volcanism Bulletin (1980), Christiansen et al (1981), Harris et al (1981), Sarna-Wojciki et al (1981), Pyle (1989),Holasek and Self (1995), Bonadonna and Houghton (2005),   U.S.G.S (2005), Bonadonna and Costa (2012), Underwood et al (2013), Sulpizio (2005), Rutherford et al (1985), Voight et al (1981), Rowley et al (1981), Carey et al (1990), Rose et al (2009), Chung et al (1981), Danielsen (1981)</t>
  </si>
  <si>
    <t xml:space="preserve">12 June</t>
  </si>
  <si>
    <t xml:space="preserve">HEL1980_04</t>
  </si>
  <si>
    <t xml:space="preserve">HEL1980_05</t>
  </si>
  <si>
    <t xml:space="preserve">g,v,s</t>
  </si>
  <si>
    <t xml:space="preserve">8 March</t>
  </si>
  <si>
    <t xml:space="preserve">HEL2005_01</t>
  </si>
  <si>
    <t xml:space="preserve">Mastin (2007), Matoza, Hedlin and Garcés (2007), Scott, Sherrod and Gardner (2008)</t>
  </si>
  <si>
    <t xml:space="preserve">Kasatochi</t>
  </si>
  <si>
    <t xml:space="preserve">7 August</t>
  </si>
  <si>
    <t xml:space="preserve">KAS2008_01</t>
  </si>
  <si>
    <t xml:space="preserve">Izbekov et al (2009), Waythomas et al (2010), Corradini et al (2010), Bitar et al (2010), Carboni et al (2016), Fee et al (2010), Kristiansen et al (2010),  Prata et al (2010), Global Volcanism Program (2008)</t>
  </si>
  <si>
    <t xml:space="preserve">Kelut</t>
  </si>
  <si>
    <t xml:space="preserve">Kloet, Keloet, Coloot, Kelud, Keluit, Keloed</t>
  </si>
  <si>
    <t xml:space="preserve">31 August</t>
  </si>
  <si>
    <t xml:space="preserve">KEL1951_01</t>
  </si>
  <si>
    <t xml:space="preserve">Bourdier et al. (1997), Hadikusumo (1961)</t>
  </si>
  <si>
    <t xml:space="preserve">Unit P</t>
  </si>
  <si>
    <t xml:space="preserve">KEL1990_01</t>
  </si>
  <si>
    <t xml:space="preserve">Global Volcanism Program (1990), Bourdier et al (1997)</t>
  </si>
  <si>
    <t xml:space="preserve">Unit B</t>
  </si>
  <si>
    <t xml:space="preserve">KEL2014_01</t>
  </si>
  <si>
    <t xml:space="preserve">Suzuki et al (2014), Cassidy et al (2015), Caudron et al (2015), Kristiansen et al (2015), Vernier et al (2016), Kylling (2016), Global Volcanism Program (2014), Maeno et al (2018)</t>
  </si>
  <si>
    <t xml:space="preserve">Láscar</t>
  </si>
  <si>
    <t xml:space="preserve">Laskar,  Las Kar, Illascar, Hlascar, Toconado, Toconao</t>
  </si>
  <si>
    <t xml:space="preserve">18 April</t>
  </si>
  <si>
    <t xml:space="preserve">LAS1993_01</t>
  </si>
  <si>
    <t xml:space="preserve">Deruelle et al (1996), Romero et al. (2013), Dennis et al. (1998), Sparks et al. (1997), Global Volcanism Program (1993)</t>
  </si>
  <si>
    <t xml:space="preserve">Merapi</t>
  </si>
  <si>
    <t xml:space="preserve">MER2010_01</t>
  </si>
  <si>
    <t xml:space="preserve">s,u</t>
  </si>
  <si>
    <t xml:space="preserve">0.5-7</t>
  </si>
  <si>
    <t xml:space="preserve">Global Volcanism Program (2011), Surano et al (2012), Costa et al (2013), Solikin et al (2015), Shibata and Kinoshita (2016), Carboni et al (2016_)</t>
  </si>
  <si>
    <t xml:space="preserve">Miyakejima</t>
  </si>
  <si>
    <t xml:space="preserve">Miyake-jima</t>
  </si>
  <si>
    <t xml:space="preserve">8 July</t>
  </si>
  <si>
    <t xml:space="preserve">MIY2000_01</t>
  </si>
  <si>
    <t xml:space="preserve">Nakada et al (2005), Geshi and Oikawa (2008), Saito et al (2010), McCarthy et al (2008), Global Volcanism Program (2000)</t>
  </si>
  <si>
    <t xml:space="preserve">10 August</t>
  </si>
  <si>
    <t xml:space="preserve">MIY2000_02</t>
  </si>
  <si>
    <t xml:space="preserve">18 August</t>
  </si>
  <si>
    <t xml:space="preserve">MIY2000_03</t>
  </si>
  <si>
    <t xml:space="preserve">Soufrière Hills Montserrat</t>
  </si>
  <si>
    <t xml:space="preserve">Chance's Mountain</t>
  </si>
  <si>
    <t xml:space="preserve">26 September</t>
  </si>
  <si>
    <t xml:space="preserve">SHM1997_01</t>
  </si>
  <si>
    <t xml:space="preserve">Bonadonna et al (2002), Bonadonna and Costa (2012), Global Volcanism Program (1996)</t>
  </si>
  <si>
    <t xml:space="preserve">Nakadake - Asosan</t>
  </si>
  <si>
    <t xml:space="preserve">NAK2015_01</t>
  </si>
  <si>
    <t xml:space="preserve">0.002-0.03</t>
  </si>
  <si>
    <t xml:space="preserve">Miyabuchi et al. (2018), Global Volcanism Program (2017)</t>
  </si>
  <si>
    <t xml:space="preserve">Nevado del Ruiz</t>
  </si>
  <si>
    <t xml:space="preserve">Paramo de Ruiz</t>
  </si>
  <si>
    <t xml:space="preserve">13 November</t>
  </si>
  <si>
    <t xml:space="preserve">NEV1985_01</t>
  </si>
  <si>
    <t xml:space="preserve">Global Volcanism Program (1985), Naranjo et al (1986), Voight (1990), Krueger et al (1990), Melson et al (1990), Girault et al (2014)</t>
  </si>
  <si>
    <t xml:space="preserve">Ngauruhoe - Tongariro</t>
  </si>
  <si>
    <t xml:space="preserve">19 February</t>
  </si>
  <si>
    <t xml:space="preserve">NGA1975_01</t>
  </si>
  <si>
    <t xml:space="preserve">Nairn and Self (1978), Global Volcanism Program (1975)</t>
  </si>
  <si>
    <t xml:space="preserve">Okmok</t>
  </si>
  <si>
    <t xml:space="preserve">Zoomie</t>
  </si>
  <si>
    <t xml:space="preserve">Basal unit</t>
  </si>
  <si>
    <t xml:space="preserve">OKM2008_01</t>
  </si>
  <si>
    <t xml:space="preserve">2-13</t>
  </si>
  <si>
    <t xml:space="preserve">Unema (2001), Larsen et al (2009),   Larsen et al (2013), Larsen et al (2015), personnal communication with Jessica Larsen, Michael Ort and Peter Webley (January 2017), Fee et al (2010), Carboni et al (2016)</t>
  </si>
  <si>
    <t xml:space="preserve">Upper layer</t>
  </si>
  <si>
    <t xml:space="preserve">OKM2008_02</t>
  </si>
  <si>
    <t xml:space="preserve">Ontakesan </t>
  </si>
  <si>
    <t xml:space="preserve">Kiso-ontake , On-take, Ontake</t>
  </si>
  <si>
    <t xml:space="preserve">27 September</t>
  </si>
  <si>
    <t xml:space="preserve">ONT2014_01</t>
  </si>
  <si>
    <t xml:space="preserve">Maeno et al (2016), Oikawa et al (2016), Kaneko et al (2016), Takarada et al 2016, Global Volcanism Program (2015)</t>
  </si>
  <si>
    <t xml:space="preserve">Pinatubo</t>
  </si>
  <si>
    <t xml:space="preserve">Layer A</t>
  </si>
  <si>
    <t xml:space="preserve">PIN1991_01</t>
  </si>
  <si>
    <t xml:space="preserve">Paladio-Melosantos et al (1996), Newhall and Punongbayan (1996) , Holasek et al (1996), Hoblitt et al (1996), Koyaguchi and Ohno (2001)</t>
  </si>
  <si>
    <t xml:space="preserve">Layer C</t>
  </si>
  <si>
    <t xml:space="preserve">PIN1991_02</t>
  </si>
  <si>
    <t xml:space="preserve">s,g,o</t>
  </si>
  <si>
    <t xml:space="preserve">Paladio-Melosantos et al (1996), Newhall and Punongbayan (1996) , Holasek et al (1996), Scaillet and Evans (1999), Koyaguchi and Ohno (2001), Scott et al (1996), Koyaguchi (1996), Guo et al (2004a), Guo et al (2004b), Lynch and Stephens (1996)</t>
  </si>
  <si>
    <t xml:space="preserve">Popocatépetl</t>
  </si>
  <si>
    <t xml:space="preserve">Xalliquehuac, Popocatzin, Popocatepec</t>
  </si>
  <si>
    <t xml:space="preserve">30 April</t>
  </si>
  <si>
    <t xml:space="preserve">POP1996_01</t>
  </si>
  <si>
    <t xml:space="preserve">Global Volcanism Program (1996a), Armienta et al (2002), Atlas et al (2006), Martin-Del Pozzo et al (2008)</t>
  </si>
  <si>
    <t xml:space="preserve">POP1996_02</t>
  </si>
  <si>
    <t xml:space="preserve">Global Volcanism Program (1996b), Armienta et al (2002), Atlas et al (2006), Martin-Del Pozzo et al (2008),</t>
  </si>
  <si>
    <t xml:space="preserve">30 June</t>
  </si>
  <si>
    <t xml:space="preserve">POP1997_01</t>
  </si>
  <si>
    <t xml:space="preserve">Global Volcanism Program (1997), Armienta et al (2002), Atlas et al (2006), Martin-Del Pozzo et al (2008)</t>
  </si>
  <si>
    <t xml:space="preserve">Quizapu</t>
  </si>
  <si>
    <t xml:space="preserve">Cerro Azul</t>
  </si>
  <si>
    <t xml:space="preserve">10 April</t>
  </si>
  <si>
    <t xml:space="preserve">QUI1932_01</t>
  </si>
  <si>
    <t xml:space="preserve">576-708</t>
  </si>
  <si>
    <t xml:space="preserve">Hildreth and Drake (1992) , Bonadonna and Houghton (2005) , Ruprecht and Bachmann (2010), Sulpizio (2005), Bonadonna and Costa (2012,2013)</t>
  </si>
  <si>
    <t xml:space="preserve">Redoubt</t>
  </si>
  <si>
    <t xml:space="preserve">Ujakushatsch, Viesokaia, Goreloi, Mirando, Yjakushatsch, Burnt Mountain</t>
  </si>
  <si>
    <t xml:space="preserve">14 December</t>
  </si>
  <si>
    <t xml:space="preserve">RED1989_01</t>
  </si>
  <si>
    <t xml:space="preserve">Brantley (1990), Miller and Chouet (1994), Scott and McGimsey (1994), Gardner et al (1994), Woods and Kienle (1994), Dean et al (1994), Wolf et al (1997)</t>
  </si>
  <si>
    <t xml:space="preserve">15 December</t>
  </si>
  <si>
    <t xml:space="preserve">RED1989_02</t>
  </si>
  <si>
    <t xml:space="preserve">19 December</t>
  </si>
  <si>
    <t xml:space="preserve">RED1989_03</t>
  </si>
  <si>
    <t xml:space="preserve">2 January</t>
  </si>
  <si>
    <t xml:space="preserve">RED1990_01</t>
  </si>
  <si>
    <t xml:space="preserve">8 January</t>
  </si>
  <si>
    <t xml:space="preserve">RED1990_02</t>
  </si>
  <si>
    <t xml:space="preserve">16 January</t>
  </si>
  <si>
    <t xml:space="preserve">RED1990_03</t>
  </si>
  <si>
    <t xml:space="preserve">15 February</t>
  </si>
  <si>
    <t xml:space="preserve">RED1990_04</t>
  </si>
  <si>
    <t xml:space="preserve">21 February</t>
  </si>
  <si>
    <t xml:space="preserve">RED1990_05</t>
  </si>
  <si>
    <t xml:space="preserve">24 February</t>
  </si>
  <si>
    <t xml:space="preserve">RED1990_06</t>
  </si>
  <si>
    <t xml:space="preserve">28 February</t>
  </si>
  <si>
    <t xml:space="preserve">RED1990_07</t>
  </si>
  <si>
    <t xml:space="preserve">4 March</t>
  </si>
  <si>
    <t xml:space="preserve">RED1990_08</t>
  </si>
  <si>
    <t xml:space="preserve">9 March</t>
  </si>
  <si>
    <t xml:space="preserve">RED1990_09</t>
  </si>
  <si>
    <t xml:space="preserve">14 March</t>
  </si>
  <si>
    <t xml:space="preserve">RED1990_10</t>
  </si>
  <si>
    <t xml:space="preserve">23 March</t>
  </si>
  <si>
    <t xml:space="preserve">RED1990_11</t>
  </si>
  <si>
    <t xml:space="preserve">29 March</t>
  </si>
  <si>
    <t xml:space="preserve">RED1990_12</t>
  </si>
  <si>
    <t xml:space="preserve">6 April</t>
  </si>
  <si>
    <t xml:space="preserve">RED1990_13</t>
  </si>
  <si>
    <t xml:space="preserve">15 April</t>
  </si>
  <si>
    <t xml:space="preserve">RED1990_14</t>
  </si>
  <si>
    <t xml:space="preserve">21 April</t>
  </si>
  <si>
    <t xml:space="preserve">RED1990_15</t>
  </si>
  <si>
    <t xml:space="preserve">Events 1-4</t>
  </si>
  <si>
    <t xml:space="preserve">RED2009_01</t>
  </si>
  <si>
    <t xml:space="preserve">g,s,v</t>
  </si>
  <si>
    <t xml:space="preserve">0.03-1.5</t>
  </si>
  <si>
    <t xml:space="preserve">Wallace et al (2013), Ekstrand et al (2013), Mastin et al (2013), Coombs et al (2013), Schneider et al (2013)</t>
  </si>
  <si>
    <t xml:space="preserve">Event 5</t>
  </si>
  <si>
    <t xml:space="preserve">RED2009_02</t>
  </si>
  <si>
    <t xml:space="preserve">0.03-3.5</t>
  </si>
  <si>
    <t xml:space="preserve">Event 6</t>
  </si>
  <si>
    <t xml:space="preserve">RED2009_03</t>
  </si>
  <si>
    <t xml:space="preserve">0.2-1.4</t>
  </si>
  <si>
    <t xml:space="preserve">Events 7-8</t>
  </si>
  <si>
    <t xml:space="preserve">RED2009_04</t>
  </si>
  <si>
    <t xml:space="preserve">Events 9-18</t>
  </si>
  <si>
    <t xml:space="preserve">RED2009_05</t>
  </si>
  <si>
    <t xml:space="preserve">0.03-1.3</t>
  </si>
  <si>
    <t xml:space="preserve">Event 19</t>
  </si>
  <si>
    <t xml:space="preserve">RED2009_06</t>
  </si>
  <si>
    <t xml:space="preserve">0.01-1.15</t>
  </si>
  <si>
    <t xml:space="preserve">Reventador</t>
  </si>
  <si>
    <t xml:space="preserve">EL Reventador, Pisambilla</t>
  </si>
  <si>
    <t xml:space="preserve">3 November</t>
  </si>
  <si>
    <t xml:space="preserve">REV2002_01</t>
  </si>
  <si>
    <t xml:space="preserve">Global Volcanism Program (2002), Hall et all (2004), Moxey (2005), Samaniego et al (2008),  Ridolfi et al (2008), personnal communication with Jean-Luc Le Pennec (November 2016)</t>
  </si>
  <si>
    <t xml:space="preserve">Ruapehu</t>
  </si>
  <si>
    <t xml:space="preserve">Ruapahu</t>
  </si>
  <si>
    <t xml:space="preserve">11 October</t>
  </si>
  <si>
    <t xml:space="preserve">RUA1995_01</t>
  </si>
  <si>
    <t xml:space="preserve">0-0.06</t>
  </si>
  <si>
    <t xml:space="preserve">Global Volcanism Program (1995), Cronin et al (1998),  Hurst and Turner (1999),Kilgour et al (2013), Bonadonna and Houghton (2005), Bonadonna and Costa (2012), Prata and Grant (2001)</t>
  </si>
  <si>
    <t xml:space="preserve">RUA1995_02</t>
  </si>
  <si>
    <t xml:space="preserve">17 June</t>
  </si>
  <si>
    <t xml:space="preserve">RUA1996_01</t>
  </si>
  <si>
    <t xml:space="preserve">Global Volcanism Program (1995), Cronin et al (1998),  Hurst and Turner (1999),Kilgour et al (2013), Bonadonna and Houghton (2005), Bonadonna and Costa (2012), Prata and Grant (2001), Costa et al (2016), IAVCEI THM database</t>
  </si>
  <si>
    <t xml:space="preserve">Santa Maria</t>
  </si>
  <si>
    <t xml:space="preserve">Gagxanul</t>
  </si>
  <si>
    <t xml:space="preserve">25 October</t>
  </si>
  <si>
    <t xml:space="preserve">STM1902_01</t>
  </si>
  <si>
    <t xml:space="preserve">Williams and Self (1983), Pyle (1989), Bonadonna and Houghton (2005), Sadofsky et al (2008), Girault et al (2014), Bonadonna and Costa (2012)</t>
  </si>
  <si>
    <t xml:space="preserve">Sarychev Peak</t>
  </si>
  <si>
    <t xml:space="preserve">Fue-san, Matsuwa-jima, Matua-jima, Sarnicheff</t>
  </si>
  <si>
    <t xml:space="preserve">12-16 June</t>
  </si>
  <si>
    <t xml:space="preserve">SAR2009_01</t>
  </si>
  <si>
    <t xml:space="preserve">Rybin et al (2011), Carn and Lopez (2011), Rybin et al (2012), Carboni et al. (2016), personnal communication with Peter Webley (January 2016), Urai et al. (2011)</t>
  </si>
  <si>
    <t xml:space="preserve">Shinmoedake - Kirishimayaya</t>
  </si>
  <si>
    <t xml:space="preserve">Kirisima, Kirishima</t>
  </si>
  <si>
    <t xml:space="preserve">Phase SP1+SP2</t>
  </si>
  <si>
    <t xml:space="preserve">SMD2011_01</t>
  </si>
  <si>
    <t xml:space="preserve">Hashimoto et al (2012), Konzono et al (2013), Nakada et al (2013), Suzuki et al (2013), Maeno et al (2014), Marchese et al (2014)</t>
  </si>
  <si>
    <t xml:space="preserve">Phase SP3</t>
  </si>
  <si>
    <t xml:space="preserve">SMD2011_02</t>
  </si>
  <si>
    <t xml:space="preserve">Shishaldin</t>
  </si>
  <si>
    <t xml:space="preserve">Agajedan, Sisquk, Chichaldinskoi, Shushaldinskaya, Sisaguk, Volcano de Fernandez, Smoking Moses, Moses, Sissagjuk</t>
  </si>
  <si>
    <t xml:space="preserve">19 April</t>
  </si>
  <si>
    <t xml:space="preserve">SHI1999_01</t>
  </si>
  <si>
    <t xml:space="preserve">sigificant</t>
  </si>
  <si>
    <t xml:space="preserve">Global Volcanism Program (1999), Stelling et al (2002), Nye et al (2002), Rizi et al (2000), Schneider and Thompson (2000)</t>
  </si>
  <si>
    <t xml:space="preserve">Soufrière St. Vincent</t>
  </si>
  <si>
    <t xml:space="preserve">Morne Garu, Morne Garou, Soufrière Saint Vincent</t>
  </si>
  <si>
    <t xml:space="preserve">26 April</t>
  </si>
  <si>
    <t xml:space="preserve">SSV1979_01</t>
  </si>
  <si>
    <t xml:space="preserve">0-0.01</t>
  </si>
  <si>
    <t xml:space="preserve">Brazier et al  (1982), Sheperd et al (1979), Poret et al (2017)</t>
  </si>
  <si>
    <t xml:space="preserve">Spurr</t>
  </si>
  <si>
    <t xml:space="preserve">27 June</t>
  </si>
  <si>
    <t xml:space="preserve">SPU1992_01</t>
  </si>
  <si>
    <t xml:space="preserve">0.1-0.25</t>
  </si>
  <si>
    <t xml:space="preserve">Neal et al (1995), Eichelberg et al (1995),  Gardner et al (1998), Krotkov et al (1999), McGimsey et al (2001),Mankowski et al (2001), Rose et al (1995), Bluth et al (1995), Miller et al (1995), Waitt et al (1995), Durant and Rose (2009), Global Volcanism Program (1992)</t>
  </si>
  <si>
    <t xml:space="preserve">SPU1992_02</t>
  </si>
  <si>
    <t xml:space="preserve">Neal et al (1995), Eichelberg et al (1995),  Gardner et al (1998), Krotkov et al (1999), McGimsey et al (2001),Mankowski et al (2001), Rose et al (1995), Bluth et al (1995), Miller et al (1995), Waitt et al (1995), Durant and Rose (2009), Global Volcanism Program (1992), Costa et al (2016), IAVCEI THM database</t>
  </si>
  <si>
    <t xml:space="preserve">17 September</t>
  </si>
  <si>
    <t xml:space="preserve">SPU1992_03</t>
  </si>
  <si>
    <t xml:space="preserve">Stromboli</t>
  </si>
  <si>
    <t xml:space="preserve">Strongyle</t>
  </si>
  <si>
    <t xml:space="preserve">5 April</t>
  </si>
  <si>
    <t xml:space="preserve">STR2003_01</t>
  </si>
  <si>
    <t xml:space="preserve">0.25-2</t>
  </si>
  <si>
    <t xml:space="preserve">Metrich et al (2005), Rosi et al (2006), Ripepe and Harris (2006), Calvari et al (2006), Global Volcanism Program (2003)</t>
  </si>
  <si>
    <t xml:space="preserve">Tungurahua</t>
  </si>
  <si>
    <t xml:space="preserve">Tunguragua</t>
  </si>
  <si>
    <t xml:space="preserve">4 August</t>
  </si>
  <si>
    <t xml:space="preserve">TUN2001_01</t>
  </si>
  <si>
    <t xml:space="preserve">Le Pennec et al (2002), Le Pennec et al (2012), Global Volcanism Program (2001)</t>
  </si>
  <si>
    <t xml:space="preserve">TUN2006_01</t>
  </si>
  <si>
    <t xml:space="preserve">Steffke et al (2010), Eychenne et all (2012,2013), Hall et al (2013), Myers et al (2014), Bernard et al (2016), Global Volcanism Program (2006)</t>
  </si>
  <si>
    <t xml:space="preserve">14 July</t>
  </si>
  <si>
    <t xml:space="preserve">TUN2013_01</t>
  </si>
  <si>
    <t xml:space="preserve">0.008-0.06</t>
  </si>
  <si>
    <t xml:space="preserve">Myers et al (2014), Parra et al (2016), Global Volcanism Program (2017)</t>
  </si>
  <si>
    <t xml:space="preserve">1 February</t>
  </si>
  <si>
    <t xml:space="preserve">TUN2014_01</t>
  </si>
  <si>
    <t xml:space="preserve">Romero et al (2017), Hall et al (2015), Global Volcanism Program (2017)</t>
  </si>
  <si>
    <t xml:space="preserve">Tyatya</t>
  </si>
  <si>
    <t xml:space="preserve">Chachadake, Antonia Peak, Tsiatsia, Chachanobori, Tiatia, St. Antony Peak, Chacha, Sofunobori, Chachanupuri, Saint Antony Peak</t>
  </si>
  <si>
    <t xml:space="preserve">15 July</t>
  </si>
  <si>
    <t xml:space="preserve">TYA1973_01</t>
  </si>
  <si>
    <t xml:space="preserve">Belousov et al. (2017), Nakagawa et al. (2002), </t>
  </si>
  <si>
    <t xml:space="preserve">Villarrica</t>
  </si>
  <si>
    <t xml:space="preserve">Villa Rica, Quitralpillan, Pucon, Pucanu</t>
  </si>
  <si>
    <t xml:space="preserve">3 March</t>
  </si>
  <si>
    <t xml:space="preserve">VIL2015_01</t>
  </si>
  <si>
    <t xml:space="preserve">u,s</t>
  </si>
  <si>
    <t xml:space="preserve">24-34</t>
  </si>
  <si>
    <t xml:space="preserve">Sernageomin (2015), Romero et al (2016), Global Volcanism Program (2016)</t>
  </si>
  <si>
    <t xml:space="preserve">Flag</t>
  </si>
  <si>
    <t xml:space="preserve">Explanation</t>
  </si>
  <si>
    <t xml:space="preserve">the estimate required no or negligible interpretation of the literature, in which case we are highly confident that our interpretation is correct.</t>
  </si>
  <si>
    <t xml:space="preserve">the estimate required some interpretation of the literature, and we are confident that our interpretation is correct.</t>
  </si>
  <si>
    <t xml:space="preserve">the estimate required significant interpretation of the literature, and/or the value provided is an educated guess based on available information.</t>
  </si>
  <si>
    <t xml:space="preserve">not appropriate</t>
  </si>
  <si>
    <t xml:space="preserve">No estimate for related parameter available, therefore best estimate flag no appropropriate</t>
  </si>
  <si>
    <t xml:space="preserve">No estimate for related parameter available, therefore uncertainty flag no appropropriate</t>
  </si>
  <si>
    <t xml:space="preserve">flag</t>
  </si>
  <si>
    <t xml:space="preserve">information dervied from:</t>
  </si>
  <si>
    <t xml:space="preserve">visual observation</t>
  </si>
  <si>
    <t xml:space="preserve">ground based observation</t>
  </si>
  <si>
    <t xml:space="preserve">satelite based observation</t>
  </si>
  <si>
    <t xml:space="preserve">other</t>
  </si>
  <si>
    <t xml:space="preserve">unkown</t>
  </si>
  <si>
    <t xml:space="preserve"></t>
  </si>
  <si>
    <t xml:space="preserve">Alfano, F., Bonadonna, C., Volentik, A.C., Connor, C.B., Watt, S.F., Pyle, D.M., Connor, L.J., 2011. Tephra stratigraphy and eruptive volume of the May, 2008, Chaitén eruption, Chile. Bull. Volcanol. 73 (5), 613–630. http://dx.doi.org/10.1007/s00445-010-0428-x.</t>
  </si>
  <si>
    <t xml:space="preserve">Alfano, F., Bonadonna, C., Watt, S., Connor, C., Volentik, A., Pyle, D.M., 2016. Reconstruction of total grain size distribution of the climactic phase of a long-lasting eruption: the example of the 2008–2013 Chaitén eruption. Bull. Volcanol. 78 (7), 1–21. http://dx.doi.org/10.1007/s00445-016-1040-5.</t>
  </si>
  <si>
    <t xml:space="preserve">Aloisi, M., D'Agostino, M., Dean, K. G., Mostaccio, A., &amp; Neri, G. (2002). Satellite analysis and PUFF simulation of the eruptive cloud generated by the Mount Etna paroxysm of 22 July 1998. Journal of Geophysical Research: Solid Earth, 107(B12), ECV-9. https://doi.org/10.1029/2001JB000630</t>
  </si>
  <si>
    <t xml:space="preserve">Andronico, D., Branca, S., Calvari, S., Burton, M., Caltabiano, T., Corsaro, R.A., Del Carlo, P., Garfì, G., Lodato, L., Miraglia, L., et al. 2005. A multi-disciplinary study of the 2002–03 Etna eruption: insights into a complex plumbing system. Bull. Volcanol. 67 (4), 314–330. http://dx.doi.org/10.1007/s00445-004-0372-8.</t>
  </si>
  <si>
    <t xml:space="preserve">Andronico, D., Scollo, S., Caruso, S., Cristaldi, A., 2008. The 2002–03 Etna explosive activity: tephra dispersal and features of the deposits. J. Geophys. Res. Solid Earth 113 (B4). http://dx.doi.org/10.1029/2007JB005126.</t>
  </si>
  <si>
    <t xml:space="preserve">Andronico, D., Scollo, S., Castro, M.D.L., Cristaldi, A., Lodato, L., Taddeucci, J., 2014. Eruption dynamics and tephra dispersal from the 24 November 2006 paroxysm at South-East crater,Mt Etna, Italy. J. Volcanol. Geotherm. Res. 274, 78–91. http://dx.doi.org/10.1016/j.jvolgeores.2014.01.009.</t>
  </si>
  <si>
    <t xml:space="preserve">Andronico, D., Spinetti, C., Cristaldi, A., Buongiorno, M., 2009. Observations of Mt. Etna volcanic ash plumes in 2006: an integrated approach from ground-based and polar satellite NOAA-AVHRR monitoring system. J. Volcanol. Geotherm. Res. 180 (24), 135–147. http://dx.doi.org/10.1016/j.jvolgeores.2008.11.013. Models and products of mafic explosive activity.</t>
  </si>
  <si>
    <t xml:space="preserve">Andronico, D., Scollo, S., Cristaldi, A., &amp; Ferrari, F. (2009b). Monitoring ash emission episodes at Mt. Etna: The 16 November 2006 case study. Journal of Volcanology and Geothermal Research, 180(2-4), 123-134, https://doi.org/10.1016/j.jvolgeores.2008.10.019</t>
  </si>
  <si>
    <t xml:space="preserve">Andronico, D., Behncke, B., De Beni, E., Cristaldi, A., Scollo, S., Lopez, M., &amp; Lo Castro, M. D. (2018). Magma Budget From Lava and Tephra Volumes Erupted During the 25-26 October 2013 Lava Fountain at Mt Etna. Frontiers in Earth Science, 6, 116. https://doi.org/10.3389/feart.2018.00116</t>
  </si>
  <si>
    <t xml:space="preserve">Andronico, D., Scollo, S., Cristaldi, A., &amp; Castro, M. D. L. (2014). Representivity of incompletely sampled fall deposits in estimating eruption source parameters: a test using the 12–13 January 2011 lava fountain deposit from Mt. Etna volcano, Italy. Bulletin of volcanology, 76(10), 861. https://doi.org/10.1007/s00445-014-0861-3</t>
  </si>
  <si>
    <t xml:space="preserve">Andronico, D., Scollo, S., &amp; Cristaldi, A. (2015). Unexpected hazards from tephra fallouts at Mt Etna: The 23 November 2013 lava fountain. Journal of Volcanology and Geothermal Research, 304, 118-125. https://doi.org/10.1016/j.jvolgeores.2015.08.007</t>
  </si>
  <si>
    <t xml:space="preserve">Armienta, M., De la Cruz-Reyna, S., Morton, O., Cruz, O., Ceniceros, N., 2002. Chemical variations of tephra-fall deposit leachates for three eruptions from Popocatepetl volcano. J. Volcanol. Geotherm. Res. 113 (1), 61–80. http://dx.doi.org/10.1016/S0377-0273(01)00251-7.</t>
  </si>
  <si>
    <t xml:space="preserve">Atlas, Z., Dixon, J., Sen, G., Finny, M., Martin-Del Pozzo, A., 2006. Melt inclusions from Volcán Popocatépetl and Volcán de Colima, Mexico: nelt evolution due to vaporsaturated crystallization during ascent. J. Volcanol. Geotherm. Res. 153 (3), 221–240. http://dx.doi.org/10.1016/j.jvolgeores.2005.06.010.</t>
  </si>
  <si>
    <t xml:space="preserve">Baldridge, W.S., McGetchin, T.R., Frey, F.A., Jarosewich, E., 1973. Magmatic evolution of Hekla, Iceland. Contrib. Mineral. Petrol. 42 (3), 245–258. http://dx.doi.org/10.1007/BF00371589.\</t>
  </si>
  <si>
    <t xml:space="preserve">Barberi, F., Martini, M., &amp; Rosi, M. (1990). Nevado del Ruiz volcano (Colombia): pre-eruption observations and the November 13, 1985 catastrophic event. Journal of volcanology and geothermal research, 42(1-2), 1-12. https://doi.org/10.1016/0377-0273(90)90066-O</t>
  </si>
  <si>
    <t xml:space="preserve">Barton, I. J., Prata, A. J., Watterson, I. G., &amp; Young, S. A. (1992). Identification of the Mount Hudson volcanic cloud over SE Australia. Geophysical research letters, 19(12), 1211-1214. https://doi.org/10.1029/92GL01122</t>
  </si>
  <si>
    <t xml:space="preserve">Belousov, A. B., Belousova, M. G., Grushin, S. Y., &amp; Krestov, P. B. (2003). Historic eruptions of the Chikurachki volcano (Paramushir, Kurile Islands). Volcanol. Seismol, 3, 15-34.</t>
  </si>
  <si>
    <t xml:space="preserve">Belousov, A. B., Belousova, M. G., &amp; Kozlov, D. N. (2017). The distribution of tephra deposits and reconstructing the parameters of 1973 eruption on Tyatya Volcano, Kunashir I., Kuril Islands. Journal of Volcanology and Seismology, 11(4), 285-294. https://doi.org/10.1134/S0742046317040029</t>
  </si>
  <si>
    <t xml:space="preserve">Belousov, A. B., &amp; Belousova, M. G. (1998). Bezymyannyi eruption on March 30, 1956 (Kamchatka): sequence of events and debris avalanche deposits. Volcanol Seismol, 20, 29-47.</t>
  </si>
  <si>
    <t xml:space="preserve">Belousov, A. (1996). Deposits of the 30 March 1956 directed blast at Bezymianny volcano, Kamchatka, Russia. Bulletin of Volcanology, 57(8), 649-662. https://doi.org/10.1007/s004450050118</t>
  </si>
  <si>
    <t xml:space="preserve">Belousova, M., Belousov, A., 2001. Frequent basaltic plinian eruptions in the history of Chikurachki volcano, Kurile islands, Russia. XXVI EGS General Assembly, http://www.kscnet.ru/ivs/lavdi/staff/belousov/chikabs.pdf.</t>
  </si>
  <si>
    <t xml:space="preserve">Bernard, B., Battaglia, J., Proaño, A., Hidalgo, S., Vásconez, F., Hernandez, S., Ruiz, M., 2016a. Relationship between volcanic ash fallouts and seismic tremor: quantitative assessment of the 2015 eruptive period at Cotopaxi volcano, Ecuador. Bull. Volcanol. 78 (11), 80. http://dx.doi.org/10.1007/s00445-016-1077-5.</t>
  </si>
  <si>
    <t xml:space="preserve">Bernard, J., Eychenne, J., Le Pennec, J.-L., Narváez, D., 2016b. Mass budget partitioning during explosive eruptions: insights from the 2006 paroxysm of Tungurahua volcano, Ecuador. Geochem. Geophys. Geosyst. 17 (8), 3224–3240.</t>
  </si>
  <si>
    <t xml:space="preserve">Biass, S., Scaini, C., Bonadonna, C., Folch, A., Smith, K., Höskuldsson, A. (2014). A multi-scale risk assessment for tephra fallout and airborne concentration from multiple Icelandic volcanoes – Part 1: Hazard assessment. Natural Hazards and Earth System Science 14: 2265–2287. doi:10.5194/nhess-14-2265-2014</t>
  </si>
  <si>
    <t xml:space="preserve">Bitar, L., Duck, T., Kristiansen, N., Stohl, A., Beauchamp, S., 2010. Lidar observations of Kasatochi volcano aerosols in the troposphere and stratosphere. J. Geophys. Res. Atmos. 115 (D2). http://dx.doi.org/10.1029/2009JD013650.</t>
  </si>
  <si>
    <t xml:space="preserve">Bluth, G. J., Scott, C. J., Sprod, I. E., Schnetzler, C. C., Krueger, A. J., &amp; Walter, L. S. (1995). Explosive emissions of sulfur dioxide from the 1992 Crater Peak eruptions, Mount Spurr volcano, Alaska. US Geol. Surv. Bull, 2139, 37-46.</t>
  </si>
  <si>
    <t xml:space="preserve">Bonaccorso, A., Calvari, S., Linde, A., &amp; Sacks, S. (2014). Eruptive processes leading to the most explosive lava fountain at Etna volcano: The 23 November 2013 episode. Geophysical Research Letters, 41(14), 4912-4919. https://doi.org/10.1002/2014GL060623</t>
  </si>
  <si>
    <t xml:space="preserve">Bonadonna, C., Mayberry, G. C., Calder, E. S., Sparks, R. S. J., Choux, C., Jackson, P., ... &amp; Ryan, G. (2002). Tephra fallout in the eruption of Soufrière Hills Volcano, Montserrat. Geological Society, London, Memoirs, 21(1), 483-516. https://doi.org/10.1144/GSL.MEM.2002.021.01.22</t>
  </si>
  <si>
    <t xml:space="preserve">Bonadonna, C., Cioni, R., Pistolesi, M., Elissondo, M., Baumann, V., 2015b. Sedimentation of long-lasting wind-affected volcanic plumes: the example of the 2011 rhyolitic Cordón Caulle eruption, Chile. Bull. Volcanol. 77 (2), 13. http://dx.doi.org/10.1007/s00445-015-0900-8.</t>
  </si>
  <si>
    <t xml:space="preserve">Bonadonna, C., Genco, R., Gouhier, M., Pistolesi, M., Cioni, R., Alfano, F., Hoskuldsson, A., Ripepe, M., 2011. Tephra sedimentation during the 2010 Eyjafjallajökull eruption (Iceland) from deposit, radar, and satellite observations. J. Geophys. Res. Solid Earth 116 (B12). http://dx.doi.org/10.1029/2011JB008462.</t>
  </si>
  <si>
    <t xml:space="preserve">Bonadonna, C., Houghton, B., 2005. Total grain-size distribution and volume of tephrafall deposits. Bull. Volcanol. 67 (5), 441–456. http://dx.doi.org/10.1007/s00445-004-0386-2.</t>
  </si>
  <si>
    <t xml:space="preserve">Bonadonna, C., Costa, A., 2012. Estimating the volume of tephra deposits: a new simple strategy. Geology G32769–1. http://dx.doi.org/10.1130/G32769.1.</t>
  </si>
  <si>
    <t xml:space="preserve">Bonadonna, C., &amp; Costa, A. (2013). Plume height, volume, and classification of explosive volcanic eruptions based on the Weibull function. Bulletin of Volcanology, 75(8), 742, https://doi.org/10.1007/s00445-013-0742-1</t>
  </si>
  <si>
    <t xml:space="preserve">Bonadonna, C., Biass, S., &amp; Costa, A. (2015). Physical characterization of explosive volcanic eruptions based on tephra deposits: propagation of uncertainties and sensitivity analysis. Journal of Volcanology and Geothermal Research, 296, 80-100, https://doi.org/10.1016/j.jvolgeores.2015.03.009</t>
  </si>
  <si>
    <t xml:space="preserve">Bonis, S., &amp; Salazar, O. (1973). The 1971 and 1973 eruptions of Volcan Fuego, Guatemala, and some socio-economic considerations for the volcanologist. Bulletin Volcanologique, 37(3), 394-400, https://doi.org/10.1007/BF02597636</t>
  </si>
  <si>
    <t xml:space="preserve">Bourdier, J.-L., Pratomo, I., Thouret, J.-C., Boudon, G., Vincent, P.M., 1997. Observations, stratigraphy and eruptive processes of the 1990 eruption of Kelut volcano, Indonesia. J. Volcanol. Geotherm. Res. 79 (3), 181–203. http://dx.doi.org/10.1016/S0377-0273(97)00031-0.</t>
  </si>
  <si>
    <t xml:space="preserve">Brantley, S.R., 1990. The Eruption of Redoubt Volcano, Alaska, December 14, 1989–August 31, 1990.</t>
  </si>
  <si>
    <t xml:space="preserve">Brazier, S., Davis, A. N., Sigurdsson, H., &amp; Sparks, R. S. J. (1982). Fall-out and deposition of volcanic ash during the 1979 explosive eruption of the Soufriere of St. Vincent. Journal of Volcanology and Geothermal Research, 14(3-4), 335-359. https://doi.org/10.1016/0377-0273(82)90069-5</t>
  </si>
  <si>
    <t xml:space="preserve">Calvari, S., Spampinato, L., &amp; Lodato, L. (2006). The 5 April 2003 vulcanian paroxysmal explosion at Stromboli volcano (Italy) from field observations and thermal data. Journal of Volcanology and Geothermal research, 149(1-2), 160-175. https://doi.org/10.1016/j.jvolgeores.2005.06.006</t>
  </si>
  <si>
    <t xml:space="preserve">Calvari, S., Salerno, G. G., Spampinato, L., Gouhier, M., La Spina, A., Pecora, E., ... &amp; Boschi, E. (2011). An unloading foam model to constrain Etna's 11–13 January 2011 lava fountaining episode. Journal of Geophysical Research: Solid Earth, 116(B11). https://doi.org/10.1029/2011JB008407</t>
  </si>
  <si>
    <t xml:space="preserve">Caplan-Auerbach, J., Bellesiles, A., &amp; Fernandes, J. K. (2010). Estimates of eruption velocity and plume height from infrasonic recordings of the 2006 eruption of Augustine Volcano, Alaska. Journal of Volcanology and Geothermal Research, 189(1-2), 12-18. https://doi.org/10.1016/j.jvolgeores.2009.10.002</t>
  </si>
  <si>
    <t xml:space="preserve">Carboni, E., Grainger, R., Mather, T. A., Pyle, D. M., Dudhia, A., Thomas, G., ... &amp; Balis, D. (2016). The vertical distribution of volcanic SO2 plumes measured by IASI. Atmospheric Chemistry and Physics, 16. doi:10.5194/acpd-15-24643-2015</t>
  </si>
  <si>
    <t xml:space="preserve">Carey, S., Sigurdsson, H., Gardner, J. E., &amp; Criswell, W. (1990). Variations in column height and magma discharge during the May 18, 1980 eruption of Mount St. Helens. Journal of Volcanology and Geothermal Research, 43(1-4), 99-112. https://doi.org/10.1016/0377-0273(90)90047-J</t>
  </si>
  <si>
    <t xml:space="preserve">Carey, S. N., &amp; Sigurdsson, H. (1982). Influence of particle aggregation on deposition of distal tephra from the May 18, 1980, eruption of Mount St. Helens volcano. Journal of Geophysical Research: Solid Earth, 87(B8), 7061-7072. https://doi.org/10.1029/JB087iB08p07061</t>
  </si>
  <si>
    <t xml:space="preserve">Carn, S., Lopez, T., 2011. Opportunistic validation of sulfur dioxide in the Sarychev Peak volcanic eruption cloud. Atmos. Meas. Tech. 4 (9), 1705–1712. http://dx.doi.org/10.5194/amt-4-1705-2011.</t>
  </si>
  <si>
    <t xml:space="preserve">Carn, S.A., Pallister, J.S., Lara, L., Ewert, J.W., Watt, S., Prata, A.J., Thomas, R.J., Villarosa, G., 2009. The unexpected awakening of Chaitén volcano, Chile. Eos. Trans. AGU 90 (24), 205–206. http://dx.doi.org/10.1029/2009EO240001.</t>
  </si>
  <si>
    <t xml:space="preserve">Carter, A.J., Girina, O., Ramsey,M.S., Demyanchuk, Y.V., 2008. ASTER and field observations of the 24 December 2006 eruption of Bezymianny volcano, Russia. Remote Sens. Environ. 112 (5), 2569–2577. http://dx.doi.org/10.1016/j.rse.2007.12.001.</t>
  </si>
  <si>
    <t xml:space="preserve">Cassidy, M., Helo, C., Castro, J., Muir, D., Troll, V., 2015. The magmatic conditions, from storage to surface preceding effusive and explosive eruptions at Kelud volcano. AGU Fall Meeting Abstracts. http://adsabs.harvard.edu/abs/2015AGUFM.V13B3107C.</t>
  </si>
  <si>
    <t xml:space="preserve">Castro, J., Lowenstern, J., Pallister, J., Eichelberger, J., 2010. Simultaneous explosive and effusive activity at Chaitén volcano, Chile. AGU Fall Meeting Abstracts. URL 2010AGUFM.V34B.08C.</t>
  </si>
  <si>
    <t xml:space="preserve">Caudron, C., Taisne, B., Garcés, M., Alexis, L.P., Mialle, P., 2015. On the use of remote infrasound and seismic stations to constrain the eruptive sequence and intensity for the 2014 Kelud eruption. Geophys. Res. Lett. 42 (16), 6614–6621. http://dx.doi.org/10.1002/2015GL064885.</t>
  </si>
  <si>
    <t xml:space="preserve">Christiansen, R.L., Peterson, D.W., 1981. Chronology of the 1980 eruptive activity. US Geol. Surv. Prof. Pap 1250, 17–30.</t>
  </si>
  <si>
    <t xml:space="preserve">Chung, Y. S., Gallant, A., Fanaki, F., &amp; Millan, M. (1981). On the observations of Mount St Helens volcanic emissions: Research note. Atmosphere-Ocean, 19(2), 172-178. https://doi.org/10.1080/07055900.1981.9649108</t>
  </si>
  <si>
    <t xml:space="preserve">Collini, E., Osores, M. S., Folch, A., Viramonte, J. G., Villarosa, G., &amp; Salmuni, G. (2013). Volcanic ash forecast during the June 2011 Cordón Caulle eruption. Natural hazards, 66(2), 389-412. DOI 10.1007/s11069-012-0492-y</t>
  </si>
  <si>
    <t xml:space="preserve">Coltelli, M., Puglisi, G., Guglielmino, F., &amp; Palano, M. (2006). Application of differential SAR interferometry for studying eruptive event of 22July 1998 at Mt. Etna. Quaderni di Geofisica.</t>
  </si>
  <si>
    <t xml:space="preserve">Coombs, M., Sisson, T., Bleick, H., Henton, S., Nye, C., Payne, A., Cameron, C., Larsen, J., et al. 2013. Andesites of the 2009 eruption of Redoubt Volcano, Alaska. J. Volcanol. Geotherm. Res. 259, 349–372. http://dx.doi.org/10.1016/j.jvolgeores.2012.01.002.</t>
  </si>
  <si>
    <t xml:space="preserve">Corradini, S., Merucci, L., Prata, A., Piscini, A., 2010. Volcanic ash and SO2 in the 2008 Kasatochi eruption: retrievals comparison from different IR satellite sensors. J. Geophys. Res. Atmos. 115 (D2). http://dx.doi.org/10.1029/2009JD013634.</t>
  </si>
  <si>
    <t xml:space="preserve">Corradini, S., Montopoli, M., Guerrieri, L., Ricci, M., Scollo, S., Merucci, L., ... &amp; Grainger, R. G. (2016). A multi-sensor approach for volcanic ash cloud retrieval and eruption characterization: The 23 November 2013 Etna lava fountain. Remote Sensing, 8(1), 58. https://doi.org/10.3390/rs8010058</t>
  </si>
  <si>
    <t xml:space="preserve">Costa, F., Andreastuti, S., de Maisonneuve, C.B., Pallister, J.S., 2013. Petrological insights into the storage conditions, and magmatic processes that yielded the centennial 2010 Merapi explosive eruption. J. Volcanol. Geotherm. Res. 261, 209–235. http://dx.doi.org/10.1016/j.jvolgeores.2012.12.025.</t>
  </si>
  <si>
    <t xml:space="preserve">Costa, A., Pioli, L., &amp; Bonadonna, C. (2016). Assessing tephra total grain-size distribution: Insights from field data analysis. Earth and Planetary Science Letters, 443, 90-107. https://doi.org/10.1016/j.epsl.2016.02.040</t>
  </si>
  <si>
    <t xml:space="preserve">Cronin, S., Hedley, M., Neall, V., Smith, R., 1998. Agronomic impact of tephra fallout from the 1995 and 1996 Ruapehu Volcano eruptions, New Zealand. Environ. Geol. 34 (1), 21–30. http://dx.doi.org/10.1007/s002540050253.</t>
  </si>
  <si>
    <t xml:space="preserve">Danielsen, E. F. (1981). Trajectories of the Mount St. Helens eruption plume. Science, 211(4484), 819-821. DOI: 10.1126/science.211.4484.819</t>
  </si>
  <si>
    <t xml:space="preserve">Davies, D. K., Quearry, M. W., &amp; Bonis, S. B. (1978). Glowing avalanches from the 1974 eruption of the volcano Fuego, Guatemala. Geological Society of America Bulletin, 89(3), 369-384, https://doi.org/10.1130/0016-7606(1978)89&lt;369:GAFTEO&gt;2.0.CO;2</t>
  </si>
  <si>
    <t xml:space="preserve">Dean, K., Bowling, S. A., Shaw, G., &amp; Tanaka, H. (1994). Satellite analyses of movement and characteristics of the Redoubt Volcano plume, January 8, 1990. Journal of volcanology and geothermal research, 62(1-4), 339-352. https://doi.org/10.1016/0377-0273(94)90040-X</t>
  </si>
  <si>
    <t xml:space="preserve">Denniss, A. M., Harris, A. J. L., Rothery, D. A., Francis, P. W., &amp; Carlton, R. W. (1998). Satellite observations of the April 1993 eruption of Lascar volcano. International Journal of Remote Sensing, 19(5), 801-821. https://doi.org/10.1080/014311698215739</t>
  </si>
  <si>
    <t xml:space="preserve">Deruelle, B., Oscar Figueroa, A., Eduardo Medina, T., Jose Viramonte, G., &amp; Mario Maragaño, C. (1996). Petrology of pumices of April 1993 eruption of Lascar (Atacama, Chile). Terra Nova, 8(2), 191-199. https://doi.org/10.1111/j.1365-3121.1996.tb00744.x</t>
  </si>
  <si>
    <t xml:space="preserve">Durant, A. J., &amp; Rose, W. I. (2009). Sedimentological constraints on hydrometeor-enhanced particle deposition: 1992 Eruptions of Crater Peak, Alaska. Journal of Volcanology and Geothermal Research, 186(1-2), 40-59. https://doi.org/10.1016/j.jvolgeores.2009.02.004</t>
  </si>
  <si>
    <t xml:space="preserve">Durant, A. J., Villarosa, G., Rose, W. I., Delmelle, P., Prata, A. J., &amp; Viramonte, J. G. (2012). Long-range volcanic ash transport and fallout during the 2008 eruption of Chaitén volcano, Chile. Physics and Chemistry of the Earth, Parts A/B/C, 45, 50-64. https://doi.org/10.1016/j.pce.2011.09.004</t>
  </si>
  <si>
    <t xml:space="preserve">Edwards, M. J., Pioli, L., Andronico, D., Scollo, S., Ferrari, F., &amp; Cristaldi, A. (2018). Shallow factors controlling the explosivity of basaltic magmas: The 17–25 May 2016 eruption of Etna Volcano (Italy). Journal of Volcanology and Geothermal Research, 357, 425-436. https://doi.org/10.1016/j.jvolgeores.2018.05.015</t>
  </si>
  <si>
    <t xml:space="preserve">Eichelberger, J., Keith, T., Miller, T., Nye, C., 1995. The 1992 eruptions of Crater Peak vent, Mount Spurr volcano, Alaska: chronology and summary. US Geol. Surv. Bull 2139, 1–18.</t>
  </si>
  <si>
    <t xml:space="preserve">Ekstrand, A., Webley, P., Garay, M., Dehn, J., Prakash, A., Nelson, D., Dean, K., Steensen, T., 2013. A multi-sensor plume height analysis of the 2009 Redoubt eruption. J. Volcanol. Geotherm. Res. 259, 170–184. http://dx.doi.org/10.1016/j.jvolgeores.2012.09.008.</t>
  </si>
  <si>
    <t xml:space="preserve">Elissondo, M., Baumann, V., Bonadonna, C., Pistolesi, M., Cioni, R., Bertagnini, A., Biasse, S., Herrero, J.-C., Gonzalez, R., 2016. Chronology and impact of the 2011 Cordón Caulle eruption, Chile. Nat. Hazards Earth Syst. Sci. 16 (3), 675–704. http://dx.doi.org/10.5194/nhess-16-675-2016.</t>
  </si>
  <si>
    <t xml:space="preserve">Eychenne, J., Le Pennec, J. L., Troncoso, L., Gouhier, M., &amp; Nedelec, J. M. (2012). Causes and consequences of bimodal grain-size distribution of tephra fall deposited during the August 2006 Tungurahua eruption (Ecuador). Bulletin of Volcanology, 74(1), 187-205. https://doi.org/10.1007/s00445-011-0517-5</t>
  </si>
  <si>
    <t xml:space="preserve">Eychenne, J., Le Pennec, J.-L., Ramón, P., Yepes, H., 2013. Dynamics of explosive paroxysms at open-vent andesitic systems: high-resolution mass distribution analyses of the 2006 Tungurahua fall deposit (Ecuador). Earth Planet. Sci. Lett. 361, 343–355. http://dx.doi.org/10.1016/j.epsl.2012.11.002.</t>
  </si>
  <si>
    <t xml:space="preserve">Eychenne, J., Cashman, K., Rust, A., &amp; Durant, A. (2015). Impact of the lateral blast on the spatial pattern and grain size characteristics of the 18 May 1980 Mount St. Helens fallout deposit. Journal of Geophysical Research: Solid Earth, 120(9), 6018-6038. https://doi.org/10.1002/2015JB012116</t>
  </si>
  <si>
    <t xml:space="preserve">Flemming, J., &amp; Inness, A. (2013). Volcanic sulfur dioxide plume forecasts based on UV satellite retrievals for the 2011 Grímsvötn and the 2010 Eyjafjallajökull eruption. Journal of Geophysical Research: Atmospheres, 118(17), 10-172. https://doi.org/10.1002/jgrd.50753</t>
  </si>
  <si>
    <t xml:space="preserve">Fee, D., Steffke, A., &amp; Garces, M. (2010). Characterization of the 2008 Kasatochi and Okmok eruptions using remote infrasound arrays. Journal of Geophysical Research: Atmospheres, 115(D2). https://doi.org/10.1029/2009JD013621</t>
  </si>
  <si>
    <t xml:space="preserve">Flentje, H., Claude, H., Elste, T., Gilge, S., Köhler, U., Plass-Dülmer, C., Steinbrecht, W., Thomas, W., Werner, A., Fricke, W., 2010. The Eyjafjallajökull eruption in April 2010-detection of volcanic plume using in-situ measurements, ozone sondes and lidar-ceilometer profiles. Atmos. Chem. Phys. 10 (20), 10085–10092. http://dx.doi.org/10.5194/acp-10-10085-2010.</t>
  </si>
  <si>
    <t xml:space="preserve">Folch, A., Jorba, O., Viramonte, J., 2008. Volcanic ash forecast-application to the May 2008 Chaitén eruption. Nat. Hazards Earth Syst. Sci 8 (4), 927–940. http://dx.doi.org/10.5194/nhess-8-927-2008.</t>
  </si>
  <si>
    <t xml:space="preserve">Gaunt, H., Bernard, B., Hidalgo, S., Proano, A., Wright, H., Mothes, P., Criollo, E., Kueppers, U., 2016. Eruptive dynamics inferred from textural analysis of ash time series: the 2015 reawakening of Cotopaxi volcano. J. Volcanol. Geotherm. Res. http://dx.doi.org/10.1016/j.jvolgeores.2016.10.013.</t>
  </si>
  <si>
    <t xml:space="preserve">Gardner, C. A., Neal, C. A., Waitt, R. B., &amp; Janda, R. J. (1994). Proximal pyroclastic deposits from the 1989–1990 eruption of Redoubt Volcano, Alaska—Stratigraphy, distribution, and physical characteristics. Journal of volcanology and geothermal research, 62(1-4), 213-250. https://doi.org/10.1016/0377-0273(94)90035-3</t>
  </si>
  <si>
    <t xml:space="preserve">Geshi, N., Oikawa, T., 2008. Phreatomagmatic eruptions associated with the caldera collapse during the Miyakejima 2000 eruption, Japan. J. Volcanol. Geotherm. Res. 176 (4), 457–468. http://dx.doi.org/10.1016/j.jvolgeores.2008.04.013.</t>
  </si>
  <si>
    <t xml:space="preserve">Gilbert, D.J., 2012. Pre-Eruptive Conditions at Lonquimay and Puyehue-Cordon Caulle Volcanoes, Chile: Framework for Tectonic Influences. Ph.D. thesis. Christian-Albrechts Universität Kiel. </t>
  </si>
  <si>
    <t xml:space="preserve">Girault, F., Carazzo, G., Tait, S., Ferrucci, F., &amp; Kaminski, É. (2014). The effect of total grain-size distribution on the dynamics of turbulent volcanic plumes. Earth and Planetary Science Letters, 394, 124-134, https://doi.org/10.1016/j.epsl.2014.03.021</t>
  </si>
  <si>
    <t xml:space="preserve">Girina, O. A. (2013). Chronology of Bezymianny volcano activity, 1956–2010. Journal of Volcanology and Geothermal Research, 263, 22-41. https://doi.org/10.1016/j.jvolgeores.2013.05.002</t>
  </si>
  <si>
    <t xml:space="preserve">Global Volcanism Program, Hekla, May 1970 (CSLP 43-70) </t>
  </si>
  <si>
    <t xml:space="preserve">Global Volcanism Program, 1971. Report on Cerro Negro (Nicaragua). Center for Short- Lived Phenomena, Smithsonian Institution.</t>
  </si>
  <si>
    <t xml:space="preserve">Global Volcanism Program, Hekla, January 1971 (CSLP 43-70)</t>
  </si>
  <si>
    <t xml:space="preserve">Global Volcanism Program, Report on Chachadake [Tiatia], July 1973 (CSLP 92-73)</t>
  </si>
  <si>
    <t xml:space="preserve">Global Volcanism Program, 1971. Report on Fuego (Guatemala), Smithsonian Institution.</t>
  </si>
  <si>
    <t xml:space="preserve">Global Volcanism Program, 1974. Report on Fuego (Guatemala). Center for Short-Lived Phenomena, Smithsonian Institution.</t>
  </si>
  <si>
    <t xml:space="preserve">Global Volcanism Program, Bulletin report on Tongariro (New Zealand), 1975 (March) </t>
  </si>
  <si>
    <t xml:space="preserve">Global Volcanism Program, 1980. Report on St. Helens (United States). In: Squires, D. (Ed.), Scientific Event Alert Network Bulletin. 5:5. Smithsonian Institution.</t>
  </si>
  <si>
    <t xml:space="preserve">Global Volcanism Program, 1980. Report on Hekla (Iceland). In: Squires, D (ed.), Scientific Event Alert Network Bulletin, 5:8. Smithsonian Institution. https://doi.org/10.5479/si.GVP.SEAN198008-372070.</t>
  </si>
  <si>
    <t xml:space="preserve">Global Volcanism Program, 1982a. Report on el Chichon (Mexico). In: McClelland, L. (Ed.), Scientific Event Alert Network Bulletin. 7:3. Smithsonian Institution.</t>
  </si>
  <si>
    <t xml:space="preserve">Global Volcanism Program, 1982b. Report on El Chichon (Mexico). In: McClelland, L. (Ed.), Scientific Event Alert Network Bulletin. 7:4. Smithsonian Institution.</t>
  </si>
  <si>
    <t xml:space="preserve">Global Volcanism Program, 1984. Report on Bezymianny (Russia) (McClelland, L., ed.). Scientific Event Alert Network Bulletin, 9:10. Smithsonian Institution. https://doi.org/10.5479/si.GVP.SEAN198410-300250.</t>
  </si>
  <si>
    <t xml:space="preserve">Global Volcanism Program, 1985a. Report on Nevado del Ruiz (Columbia). In: McClelland, L. (Ed.), Scientific Event Alert Network Bulletin. 10:11. Smithsonian Institution., http://dx.doi.org/10.5479/si.GVP.SEAN198511-351020.</t>
  </si>
  <si>
    <t xml:space="preserve">Global Volcanism Program, 1985b. Report on Ruapehu (New Zealand). In: Wunderman, R. (Ed.), Bulletin of the Global Volcanism Network. 20:10. Smithsonian</t>
  </si>
  <si>
    <t xml:space="preserve">Institution., http://dx.doi.org/10.5479/si.GVP.BGVN199510-241100.</t>
  </si>
  <si>
    <t xml:space="preserve">Global Volcanism Program, 1986a. Report on Cerro Negro (Nicaragua). Center for Short-Lived Phenomena. Smithsonian Institution.</t>
  </si>
  <si>
    <t xml:space="preserve">Global Volcanism Program, 1986b. Report on Cerro Negro (Nicaragua). Center for Short-Lived Phenomena, Smithsonian Institution.</t>
  </si>
  <si>
    <t xml:space="preserve">Global Volcanism Program, 1986c. Report on Cerro Negro (Nicaragua). Center for Short-Lived Phenomena, Smithsonian Institution.</t>
  </si>
  <si>
    <t xml:space="preserve">Global Volcanism Program, 1986d. Report on Chikurachki (Russia). In: McClelland, L. (Ed.), Scientific Event Alert Network Bulletin. 11:11. Smithsonian Institution.</t>
  </si>
  <si>
    <t xml:space="preserve">Global Volcanism Program, 1990. Report on Kelut (Indonesia). In: McClelland, L. (Ed.), Bulletin of the Global Volcanism Network. 15:1. Smithsonian Institution.</t>
  </si>
  <si>
    <t xml:space="preserve">Global Volcanism Program, 1991. Report on Cerro Hudson (Chile). In: McClelland, L (ed.), Bulletin of the Global Volcanism Network, 16:7. Smithsonian Institution. https://doi.org/10.5479/si.GVP.BGVN199107-358057.</t>
  </si>
  <si>
    <t xml:space="preserve">Global Volcanism Program,  1992. Report on Spurr (United States). In: McClelland, L. (ed.), Bulletin of the Global Volcanism Network, 17:5. Smithsonian Institution. https://doi.org/10.5479/si.GVP.BGVN199205-313040.</t>
  </si>
  <si>
    <t xml:space="preserve">Global Volcanism Program, 1992a. Report on Cerro Negro (Nicaragua). In: McClelland, L. (Ed.), Bulletin of the Global Volcanism Network. 17:3. Smithsonian Institution.</t>
  </si>
  <si>
    <t xml:space="preserve">Global Volcanism Program, 1992b. Report on Cerro Negro (Nicaragua). In: McClelland, L. (Ed.), Bulletin of the Global Volcanism Network. 17:4. Smithsonian Institution.</t>
  </si>
  <si>
    <t xml:space="preserve">Global Volcanism Program, 1993. Report on Lascar (Chile) (Venzke, E., ed.). Bulletin of the Global Volcanism Network, 18:4. Smithsonian Institution. https://doi.org/10.5479/si.GVP.BGVN199304-355100.</t>
  </si>
  <si>
    <t xml:space="preserve">Global Volcanism Program, 1995. Report on Ruapehu (New Zealand) (Wunderman, R., ed.). Bulletin of the Global Volcanism Network, 20:9. Smithsonian Institution. https://doi.org/10.5479/si.GVP.BGVN199509-241100.</t>
  </si>
  <si>
    <t xml:space="preserve">Global Volcanism Program, 1995. Report on Cerro Negro (Nicaragua). In: Wunderman, R. (Ed.), Bulletin of the Global Volcanism Network. 20:11. Smithsonian Institution.</t>
  </si>
  <si>
    <t xml:space="preserve">Global Volcanism Program, 1996a. Report on Popocatepetl (Mexico). In:Wunderman, R. (Ed.), Bulletin of the Global Volcanism Network. 21:4. Smithsonian Institution., http://dx.doi.org/10.5479/si.GVP.BGVN199604-341090.</t>
  </si>
  <si>
    <t xml:space="preserve">Global Volcanism Program, 1996b. Report on Popocatepetl (Mexico). In: Wunderman, R. (Ed.), Bulletin of the Global Volcanism Network. 21:10. Smithsonian Institution., http://dx.doi.org/10.5479/si.GVP.BGVN199610-341090.</t>
  </si>
  <si>
    <t xml:space="preserve">Global Volcanism Program, 1996. Report on Soufriere Hills (United Kingdom) (Wunderman, R., ed.). Bulletin of the Global Volcanism Network, 21:9. Smithsonian Institution. https://doi.org/10.5479/si.GVP.BGVN199609-360050.</t>
  </si>
  <si>
    <t xml:space="preserve">Global Volcanism Program, 1997. Report on Popocatepetl (Mexico). In: Wunderman, R. (Ed.), Bulletin of the Global Volcanism Network. 22:7. Smithsonian Institution., http://dx.doi.org/10.5479/si.GVP.BGVN199610-341090.</t>
  </si>
  <si>
    <t xml:space="preserve">Global Volcanism Program, 1998. Report on Etna (Italy) (Wunderman, R., ed.). Bulletin of the Global Volcanism Network, 23:11. Smithsonian Institution.</t>
  </si>
  <si>
    <t xml:space="preserve">Global Volcanism Program, 1999. Report on Cerro Negro (Nicaragua). In: Wunderman, R (ed.), Bulletin of the Global Volcanism Network, 24:11. Smithsonian Institution. https://doi.org/10.5479/si.GVP.BGVN199911-344070.</t>
  </si>
  <si>
    <t xml:space="preserve">Global Volcanism Program, 1999. Report on Shishaldin (United States). In: Wunderman, R. (ed.), Bulletin of the Global Volcanism Network, 24:4. Smithsonian Institution. https://doi.org/10.5479/si.GVP.BGVN199904-311360.</t>
  </si>
  <si>
    <t xml:space="preserve">Global Volcanism Program, 1999. Report on Shishaldin (United States). In: Wunderman, R. (ed.), Bulletin of the Global Volcanism Network, 24:8. Smithsonian Institution. https://doi.org/10.5479/si.GVP.BGVN199908-311360.</t>
  </si>
  <si>
    <t xml:space="preserve">Global Volcanism Program, 2000. Report on Cerro Negro (Nicaragua). In: Wunderman, R (ed.), Bulletin of the Global Volcanism Network, 25:5. Smithsonian Institution. https://doi.org/10.5479/si.GVP.BGVN200005-344070.</t>
  </si>
  <si>
    <t xml:space="preserve">Global Volcanism Program, 2000. Report on Miyakejima (Japan). In: Wunderman, R (ed.), Bulletin of the Global Volcanism Network, 25:7. Smithsonian Institution. https://doi.org/10.5479/si.GVP.BGVN200007-284040.</t>
  </si>
  <si>
    <t xml:space="preserve">Global Volcanism Program, 2001. Report on Tungurahua (Ecuador). In: Wunderman, R. (ed.), Bulletin of the Global Volcanism Network, 26:7. Smithsonian Institution. https://doi.org/10.5479/si.GVP.BGVN200107-352080.</t>
  </si>
  <si>
    <t xml:space="preserve">Global Volcanism Program, 2002. Report on Reventador (Ecuador). In: Wunderman, R. (Ed.), Bulletin of the Global Volcanism Network. 27:11. Smithsonian Institution., http://dx.doi.org/10.5479/si.GVP.BGVN200211-352010.</t>
  </si>
  <si>
    <t xml:space="preserve">Global Volcanism Program, 2003. Report on Stromboli (Italy). In: Venzke, E. (ed.), Bulletin of the Global Volcanism Network, 28:4. Smithsonian Institution. https://doi.org/10.5479/si.GVP.BGVN200304-211040.</t>
  </si>
  <si>
    <t xml:space="preserve">Global Volcanism Program, 2003a. Report on Anatahan (United States). In: Venzke, E. (Ed.), Bulletin of the Global Volcanism Network. 28:5. Smithsonian Institution.,</t>
  </si>
  <si>
    <t xml:space="preserve">Global Volcanism Program, 2003b. Report on Anatahan (United States). In: Venzke, E. (Ed.), Bulletin of the Global Volcanism Network. 28:5. Smithsonian Institution.</t>
  </si>
  <si>
    <t xml:space="preserve">GVP, Global Volcanism Program, 2005. Report on Bezymianny (Russia) (Wunderman, R., ed.). Bulletin of the Global Volcanism Network, 30:3. Smithsonian Institution. https://doi.org/10.5479/si.GVP.BGVN200503-300250.</t>
  </si>
  <si>
    <t xml:space="preserve">Global Volcanism Program, 2006. Report on Bezymianny (Russia). In: Wunderman, R. (ed.), Bulletin of the Global Volcanism Network, 31:11. Smithsonian Institution. https://doi.org/10.5479/si.GVP.BGVN200611-300250.</t>
  </si>
  <si>
    <t xml:space="preserve">Global Volcanism Program, 2006. Report on Augustine (United States). In: Wunderman, R. (ed.), Bulletin of the Global Volcanism Network, 31:1. Smithsonian Institution. https://doi.org/10.5479/si.GVP.BGVN200601-313010.</t>
  </si>
  <si>
    <t xml:space="preserve">Global Volcanism Program, 2006. Report on Tungurahua (Ecuador). In: Wunderman, R. (ed.), Bulletin of the Global Volcanism Network, 31:7. Smithsonian Institution. https://doi.org/10.5479/si.GVP.BGVN200607-352080.</t>
  </si>
  <si>
    <t xml:space="preserve">Global Volcanism Program, 2008 Report on Chaiten (Chile). In: Wunderman, R. (ed.), Bulletin of the Global Volcanism Network, 33:4. Smithsonian Institution. https://doi.org/10.5479/si.GVP.BGVN200804-358041.</t>
  </si>
  <si>
    <t xml:space="preserve">Global Volcanism Program, 2008. Report on Kasatochi (United States). In: Wunderman, R. (ed.), Bulletin of the Global Volcanism Network, 33:7. Smithsonian Institution. https://doi.org/10.5479/si.GVP.BGVN200807-311130.</t>
  </si>
  <si>
    <t xml:space="preserve">Global Volcanism Program, 2009. Report on Bezymianny (Russia). In: Wunderman, R. (Ed.), Bulletin of the Global Volcanism Network, 34:11. Smithsonian Institution.</t>
  </si>
  <si>
    <t xml:space="preserve">Global Volcanism Program, 2011. Report on Merapi (Indonesia). In: Wunderman, R. (Ed.), Bulletin of the Global Volcanism Network. 36:1. Smithsonian Institution.</t>
  </si>
  <si>
    <t xml:space="preserve">Global Volcanism Program, 2014. Report on Kelut (Indonesia). In: Wunderman, R. (ed.), Bulletin of the Global Volcanism Network, 39:2. Smithsonian Institution. https://doi.org/10.5479/si.GVP.BGVN201402-263280.</t>
  </si>
  <si>
    <t xml:space="preserve">Global Volcanism Program, 2015. Report on Calbuco (Chile). In: Venzke, E. (ed.), Bulletin of the Global Volcanism Network, 40:6. Smithsonian Institution. https://doi.org/10.5479/si.GVP.BGVN201506-358020.</t>
  </si>
  <si>
    <t xml:space="preserve">Global Volcanism Program, 2015. Report on Ontakesan (Japan). In: Wunderman, R. (ed.), Bulletin of the Global Volcanism Network, 40:3. Smithsonian Institution. https://doi.org/10.5479/si.GVP.BGVN201503-283040.</t>
  </si>
  <si>
    <t xml:space="preserve">Global Volcanism Program, 2016. Report on Cotopaxi (Ecuador). In: Venzke, E. (Ed.), Bulletin of the Global Volcanism Network. 41:4. Smithsonian Institution.</t>
  </si>
  <si>
    <t xml:space="preserve">Global Volcanism Program, 2016. Report on Villarrica (Chile). In: Crafford, A.E., and Venzke, E. (eds.), Bulletin of the Global Volcanism Network, 41:11. Smithsonian Institution. https://doi.org/10.5479/si.GVP.BGVN201611-357120.</t>
  </si>
  <si>
    <t xml:space="preserve">Global Volcanism Program, 2017. Report on Asosan (Japan) (Crafford, A.E., and Venzke, E., eds.). Bulletin of the Global Volcanism Network, 42:5. Smithsonian Institution. https://doi.org/10.5479/si.GVP.BGVN201705-282110.</t>
  </si>
  <si>
    <t xml:space="preserve">Global Volcanism Program, 2017. Report on Tungurahua (Ecuador). In: Crafford, A.E., and Venzke, E. (eds.), Bulletin of the Global Volcanism Network, 42:5. Smithsonian Institution. https://doi.org/10.5479/si.GVP.BGVN201705-352080.</t>
  </si>
  <si>
    <t xml:space="preserve">Global Volcanism Program, 2017. Report on Etna (Italy) (Crafford, A.E., and Venzke, E., eds.). Bulletin of the Global Volcanism Network, 42:9. Smithsonian Institution. https://doi.org/10.5479/si.GVP.BGVN201709-211060.</t>
  </si>
  <si>
    <t xml:space="preserve">Gorshkov, G. S. (1959). Gigantic eruption of the volcano Bezymianny. Bulletin Volcanologique, 20(1), 77-109. https://doi.org/10.1007/BF02596572</t>
  </si>
  <si>
    <t xml:space="preserve">Gronvold, K., Larsen, G., Einarsson, P., Thorarinsson, S., Saemundsson, K., 1983. The Hekla eruption 1980–1981. Bull. Volcanol. 46 (4), 349–363. http://dx.doi.org/10.1007/BF02597770.</t>
  </si>
  <si>
    <t xml:space="preserve">Gudmundsson, A., Oskarsson, N., Gronvold, K., Saemundsson, K., Sigurdsson, O., Stefansson, R., Gislason, S.R., Einarsson, P., Brandsdottir, B., Larsen, G., et al. 1992. The 1991 eruption of Hekla, Iceland. Bull. Volcanol. 54 (3), 238–246. http://dx.doi.org/10.1007/BF00278391.</t>
  </si>
  <si>
    <t xml:space="preserve">Gudmundsson, M.T., Thordarson, T., Höskuldsson, Á., Larsen, G., Björnsson, H., Prata, F.J., Oddsson, B., Magnússon, E., Högnadóttir, T., Petersen, G.N., et al. 2012. Ash generation and distribution from the April–May 2010 eruption of Eyjafjallajökull, Iceland. Sci. Rep. 2, http://dx.doi.org/10.1038/srep00572.</t>
  </si>
  <si>
    <t xml:space="preserve">Gudnason, J., Thordarson, T., Houghton, B. F., &amp; Larsen, G. (2017). The opening subplinian phase of the Hekla 1991 eruption: properties of the tephra fall deposit. Bulletin of Volcanology, 79(5), 34. DOI 10.1007/s00445-017-1118-8</t>
  </si>
  <si>
    <t xml:space="preserve">Guffanti, M., Ewert, J. W., Gallina, G. M., Bluth, G. J., &amp; Swanson, G. L. (2005). Volcanic-ash hazard to aviation during the 2003–2004 eruptive activity of Anatahan volcano, Commonwealth of the Northern Mariana Islands. Journal of Volcanology and Geothermal Research, 146(1-3), 241-255. https://doi.org/10.1016/j.jvolgeores.2004.12.011</t>
  </si>
  <si>
    <t xml:space="preserve">Guo, S., Bluth, G. J., Rose, W. I., Watson, I. M., &amp; Prata, A. J. (2004a). Re‐evaluation of SO2 release of the 15 June 1991 Pinatubo eruption using ultraviolet and infrared satellite sensors. Geochemistry, Geophysics, Geosystems, 5(4). https://doi.org/10.1029/2003GC000654</t>
  </si>
  <si>
    <t xml:space="preserve">Guo, S., Rose, W. I., Bluth, G. J., &amp; Watson, I. M. (2004b). Particles in the great Pinatubo volcanic cloud of June 1991: The role of ice. Geochemistry, Geophysics, Geosystems, 5(5). https://doi.org/10.1029/2003GC000655</t>
  </si>
  <si>
    <t xml:space="preserve">Gurenko, A., Belousov, A., Trumbull, R., Sobolev, A., 2005. Explosive basaltic volcanism of the Chikurachki volcano (Kurile arc, Russia): insights on pre-eruptive magmatic conditions and volatile budget revealed from phenocryst-hosted melt inclusions and groundmass glasses. J. Volcanol. Geotherm. Res. 147 (3), 203–232. http://dx.doi.org/10.1016/j.jvolgeores.2005.04.002.</t>
  </si>
  <si>
    <t xml:space="preserve">Hadikusumo D (1961) Report of the volcanological research and volcanic activity in Indonesia for the period 1950–1957. Bull Volcanol Surv Indonesia, Bandung, No 100:122 p</t>
  </si>
  <si>
    <t xml:space="preserve">Hall, M., Steele, A., Mothes, P., Ruiz, M., 2013. Pyroclastic density currents (PDC) of the 16–17 August 2006 eruptions of Tungurahua volcano, Ecuador: geophysical registry and characteristics. J. Volcanol. Geotherm. Res. 265, 78–93.</t>
  </si>
  <si>
    <t xml:space="preserve">Hall, M., Ramón, P., Mothes, P., LePennec, J., García, A., Samaniego, P., Yepes, H., 2004. Volcanic eruptions with little warning: the case of Volcán Reventador’s Surprise November 3, 2002 Eruption, Ecuador. Rev. Geol. Chile 31 (2), 349–358. http://dx. doi.org/10.4067/S0716-02082004000200010.</t>
  </si>
  <si>
    <t xml:space="preserve">Hall, M. L., Steele, A. L., Bernard, B., Mothes, P. A., Vallejo, S. X., Douillet, G. A., ... &amp; Ruiz, M. C. (2015). Sequential plug formation, disintegration by Vulcanian explosions, and the generation of granular Pyroclastic Density Currents at Tungurahua volcano (2013–2014), Ecuador. Journal of Volcanology and Geothermal Research, 306, 90-103. https://doi.org/10.1016/j.jvolgeores.2015.09.009</t>
  </si>
  <si>
    <t xml:space="preserve">Harris, D.M., Rose, W., Roe, R., Thompson, M., Lipman, P., Mullineaux, D., 1981. Radar observations of ash eruptions. US Geol. Surv. Prof. Pap. 1250, 323–333.</t>
  </si>
  <si>
    <t xml:space="preserve">Hashimoto, A., Shimbori, T., Fukui, K., 2012. Tephra fall simulation for the eruptions at Mt. Shinmoe-dake during 26–27 January 2011 with JMANHM. Sola 8, 37–40. http://dx.doi.org/10.2151/sola.2012-010.</t>
  </si>
  <si>
    <t xml:space="preserve">Hayer, C., Carboni, E., Ventress, L., Povey, A., Grainger, R., 2016. Satellite observations of the volcanic plume from the 23rd April 2015 eruption of Calbuco volcano. EGU General Assembly Conference Abstracts. vol. 18. pp. 17035.. http://adsabs.harvard.edu/abs/2016EGUGA.1817035H.</t>
  </si>
  <si>
    <t xml:space="preserve">Hildreth, W., Drake, R., 1992. Volcán Quizapu, Chilean Andes. Bull. Volcanol. 54 (2),</t>
  </si>
  <si>
    <t xml:space="preserve">93–125. http://dx.doi.org/10.1007/BF00278002.</t>
  </si>
  <si>
    <t xml:space="preserve">Hill, B.E., Connor, C.B., Jarzemba, M.S., La Femina, P.C., Navarro, M., Strauch, W., 1998. 1995 eruptions of Cerro Negro volcano, Nicaragua, and risk assessment for future eruptions. Geol. Soc. Am. Bull. 110 (10), 1231–1241. http://dx.doi.org/10.1130/0016-7606(1998)110&lt;1231:EOCNVN&gt;2.3.CO;2.</t>
  </si>
  <si>
    <t xml:space="preserve">Hoblitt, R., Wolfe, E., Scott, W., Couchman, M., Pallister, J., Javier, D., 1996. The preclimactic eruptions of Mount Pinatubo, June 1991. Fire and Mud: Eruptions and Lahars of Mount Pinatubo, Philippines: Philippine Institute of Volcanology and Seismology and University of Washington, , pp. 457–511.</t>
  </si>
  <si>
    <t xml:space="preserve">Holasek, R., Self, S., Woods, A., 1996. Satellite observations and interpretation of the 1991 Mount Pinatubo eruption plumes. J. Geophys. Res. Solid Earth 101 (B12), 27635–27655. http://dx.doi.org/10.1029/96JB01179.</t>
  </si>
  <si>
    <t xml:space="preserve">Höskuldsson, Á., Óskarsson, N., Pedersen, R., Grönvold, K., Vogfjörð, K., &amp; Ólafsdóttir, R. (2007). The millennium eruption of Hekla in February 2000. Bulletin of volcanology, 70(2), 169-182. https://doi.org/10.1007/s00445-007-0128-3</t>
  </si>
  <si>
    <t xml:space="preserve">Höskuldsson, Á., Janebo, M., Thordarson, T., Andrésdóttir, T. B., Jónsdóttir, I., Guðnason, J., ... &amp; Magnúsdóttir, A. Ö. (2018). Total grain size distribution in selected Icelandic eruptions. Retrieved May, 20, 2018.http://islenskeldfjoll.is/data/Gosva/Total_Grain_Size_Distribution_in_Selected_Icelandic_Eruptions_01.pdf</t>
  </si>
  <si>
    <t xml:space="preserve">Hreinsdóttir, S., Sigmundsson, F., Roberts,M.J., Björnsson, H., Grapenthin, R., Arason, P., Árnadóttir, T., Hólmjárn, J., Geirsson, H., Bennett, R.A., et al. 2014. Volcanic plume height correlated with magma-pressure change at Grimsvotn volcano, Iceland. Nat. Geosci. 7 (3), 214–218. http://dx.doi.org/10.1038/ngeo2044.</t>
  </si>
  <si>
    <t xml:space="preserve">Hurst, A., Turner, R., 1999. Performance of the program ASHFALL for forecasting ashfall during the 1995 and 1996 eruptions of Ruapehu volcano. N. Z. J. Geol. Geophys. 42 (4), 615–622. http://dx.doi.org/10.1080/00288306.1999.9514865.</t>
  </si>
  <si>
    <t xml:space="preserve">IAVCEI commission on tephra hazard modelling database, total grain size distribution of Etna (2001),  http://www.ct.ingv.it/iavcei/data/Etna2001/grainsize.txt (last accessed 31/08/2020)</t>
  </si>
  <si>
    <t xml:space="preserve">Izbekov, P., Sisson, T., Wooden, J., Bacon, C., 2009. 2008 Kasatochi Eruption: SHRIMP constraints on concentration of volatiles in melt inclusions. AGU Fall Meeting Abstracts. vol. 1. pp. 1775. http://adsabs.harvard.edu/abs/2009AGUFM.V51E1775I.</t>
  </si>
  <si>
    <t xml:space="preserve">Jude-Eton, T., Thordarson, T., Gudmundsson, M., Oddsson, B., 2012. Dynamics, stratigraphy and proximal dispersal of supraglacial tephra during the ice-confined 2004 eruption at Grímsvötn volcano, Iceland. Bull. Volcanol. 74 (5), 1057–1082. http://dx.doi.org/10.1007/s00445-012-0583-3.</t>
  </si>
  <si>
    <t xml:space="preserve">Kaneko, T., Maeno, F., &amp; Nakada, S. (2016). 2014 Mount Ontake eruption: characteristics of the phreatic eruption as inferred from aerial observations. Earth, Planets and Space, 68(1), 1-11. https://doi.org/10.1186/s40623-016-0452-y</t>
  </si>
  <si>
    <t xml:space="preserve">Kilgour, G., Blundy, J., Cashman, K., Mader, H., 2013. Small volume andesite magmas and melt-mush interactions at Ruapehu, New Zealand: evidence from melt inclusions. Contrib. Mineral. Petrol. 166 (2), 371–392. http://dx.doi.org/10.1007/s00410-013-0880-7.</t>
  </si>
  <si>
    <t xml:space="preserve">Koyaguchi, T., Ohno, M., 2001. Reconstruction of eruption column dynamics on the basis of grain size of tephra fall deposits: 2. Application to the Pinatubo 1991 eruption. J. Geophys. Res. Solid Earth 106 (B4), 6513–6533. http://dx.doi.org/10.1029/2000JB900427.</t>
  </si>
  <si>
    <t xml:space="preserve">Koyaguchi, T. (1996). Volume estimation of tephra-fall deposits from the June 15, 1991, eruption of Mount Pinatubo by theoretical and geological methods. Fire and Mud: Eruptions and Lahars of Mount Pinatubo, Philippines. University of Washington Press, Seattle, 583-600.</t>
  </si>
  <si>
    <t xml:space="preserve">Kozono, T., Ueda, H., Ozawa, T., Koyaguchi, T., Fujita, E., Tomiya, A., Suzuki, Y., 2013. Magma discharge variations during the 2011 eruptions of Shinmoe-dake volcano, Japan, revealed by geodetic and satellite observations. Bull. Volcanol. 75 (3), 695. http://dx.doi.org/10.1007/s00445-013-0695-4.</t>
  </si>
  <si>
    <t xml:space="preserve">Kratzmann, D.J., Carey, S., Scasso, R., Naranjo, J.-A., 2009. Compositional variations and magma mixing in the 1991 eruptions of Hudson volcano, Chile. Bull. Volcanol. 71 (4), 419. http://dx.doi.org/10.1007/s00445-008-0234-x.</t>
  </si>
  <si>
    <t xml:space="preserve">Kratzmann, D.J., Carey, S.N., Fero, J., Scasso, R.A., Naranjo, J.-A., 2010. Simulations of tephra dispersal from the 1991 explosive eruptions of Hudson volcano, Chile. J. Volcanol. Geotherm. Res. 190 (3), 337–352. http://dx.doi.org/10.1016/j.jvolgeores.2009.11.021.</t>
  </si>
  <si>
    <t xml:space="preserve">Kristiansen, N.I., Prata, A.J., Stohl, A., Carn, S.A., 2015. Stratospheric volcanic ash emissions from the 13 February 2014 Kelut eruption. Geophys. Res. Lett. 42 (2), 588–596. http://dx.doi.org/10.1002/2014GL062307.</t>
  </si>
  <si>
    <t xml:space="preserve">Kristiansen, N. I., Stohl, A., Prata, A. J., Richter, A., Eckhardt, S., Seibert, P., ... &amp; Stebel, K. (2010). Remote sensing and inverse transport modeling of the Kasatochi eruption sulfur dioxide cloud. Journal of Geophysical Research: Atmospheres, 115(D2). https://doi.org/10.1029/2009JD013286</t>
  </si>
  <si>
    <t xml:space="preserve">Krotkov, N., Torres, O., Seftor, C., Krueger, A., Kostinski, A., Rose, W., Bluth, G., Schneider, D., Schaefer, S., 1999. Comparison of TOMS and AVHRR volcanic ash retrievals from the August 1992 eruption of Mt. Spurr. Geophys. Res. Lett. 26 (4), 455–458. http://dx.doi.org/10.1029/1998GL900278.</t>
  </si>
  <si>
    <t xml:space="preserve">Krueger, A., Krotkov, N., Carn, S., 2008. El Chichon: the genesis of volcanic sulfur dioxide monitoring from space. J. Volcanol. Geotherm. Res. 175 (4), 408–414. http://dx.doi.org/10.1016/j.jvolgeores.2008.02.026.</t>
  </si>
  <si>
    <t xml:space="preserve">Krueger, A.,Walter, L., Schnetzler, C., Doiron, S., 1990. TOMSmeasurement of the sulfur dioxide emitted during the 1985 Nevado del Ruiz eruptions. J. Volcanol. Geotherm. Res. 41 (1–4), 7–15. http://dx.doi.org/10.1016/0377-0273(90)90081-P.</t>
  </si>
  <si>
    <t xml:space="preserve">Kylling, A., 2016. Ash and ice clouds during the Mt Kelud February 2014 eruption as interpreted from IASI and AVHRR/3 observations. Atmos. Meas. Tech. 9 (5), 2103–2117. http://dx.doi.org/10.5194/amt-9-2103-2016.</t>
  </si>
  <si>
    <t xml:space="preserve">Lacasse, C., Karlsdóttir, S., Larsen, G., Soosalu, H., Rose, W. I., &amp; Ernst, G. G. J. (2004). Weather radar observations of the Hekla 2000 eruption cloud, Iceland. Bulletin of Volcanology, 66(5), 457-473. https://doi.org/10.1007/s00445-003-0329-3</t>
  </si>
  <si>
    <t xml:space="preserve">La Femina, Peter C., Charles B. Connor, Brittain E. Hill, Wilfried Strauch, and J. Armando Saballos. "Magma–tectonic interactions in Nicaragua: the 1999 seismic swarm and eruption of Cerro Negro volcano." Journal of Volcanology and Geothermal Research 137, no. 1-3 (2004): 187-199, https://doi.org/10.1016/j.jvolgeores.2004.05.006</t>
  </si>
  <si>
    <t xml:space="preserve">Lara, L.E., 2010. The 2008 eruption of the chaitén volcano, Chile: a preliminary report. Andean Geol. 36 (1), 125–130. http://dx.doi.org/10.5027/andgeoV36n1-a09.</t>
  </si>
  <si>
    <t xml:space="preserve">Larsen, J., Neal, C., Webley, P., Freymueller, J., Haney, M., McNutt, S., Schneider, D., et al. 2009. Eruption of Alaska volcano breaks historic pattern. Eos. Trans. AGU 90 (20), 173–174.</t>
  </si>
  <si>
    <t xml:space="preserve">Larsen, J., Schaefer, J., Neal, C., Kaufman, A., Lu, Z., 2015. The 2008 phreatomagmatic eruption of Okmok Volcano, Aleutian Islands, Alaska: chronology, deposits, and landform changes. Technical Report. Alaska Division of Geological and Geophysical Surveys.</t>
  </si>
  <si>
    <t xml:space="preserve">Larsen, J., S´ liwin´ ski, M., Nye, C., Cameron, C., Schaefer, J., 2013. The 2008 eruption of Okmok Volcano, Alaska: petrological and geochemical constraints on the subsurface magma plumbing system. J. Volcanol. Geotherm. Res. 264, 85–106. http://dx.doi.org/10.1016/j.jvolgeores.2013.07.003.</t>
  </si>
  <si>
    <t xml:space="preserve">Le Pennec, J.-L., Mothes, P., Hall, M., Ramon, P., Ruiz, G., 2002. Maximum and minimum volume estimates of an ash fall layer from the August 2001 eruption of Mt Tungurahua (Ecuador). , pp. 371–374.</t>
  </si>
  <si>
    <t xml:space="preserve">Le Pennec, J.-L., Ruiz, G., Ram/’on, P., Palacios, E., Mothes, P., Yepes, H., 2012. Impact of tephra falls on Andean communities: the influences of eruption size and weather conditions during the 1999–2001 activity of Tungurahua volcano, Ecuador. J. Volcanol. Geotherm. Res. 217, 91–103. http://dx.doi.org/10.1016/j.jvolgeores.2011.06.011.</t>
  </si>
  <si>
    <t xml:space="preserve">Luigi Lodato e Boris Behncke, Aggiornamento attività Etna: Osservazioni dall’elicottero della Protezione Civile Nazionale (24 Novembre 2006, ore 14:30), http://sowebapp.ct.ingv.it/oldweb/Report/RPTVGFTR20061124_1430.pdf</t>
  </si>
  <si>
    <t xml:space="preserve">Lucic, G., Berg, A.-S., Stix, J., 2016. Water-rich and volatile-undersaturated magmas at Hekla volcano, Iceland. Geochem. Geophys. Geosyst. 17 (8), 3111–3130. http://dx.doi.org/10.1002/2016GC006336.</t>
  </si>
  <si>
    <t xml:space="preserve">Luhr, J.F., Carmichael, I.S., Varekamp, J.C., 1984. The 1982 eruptions of El Chichón volcano, Chiapas, Mexico: mineralogy and petrology of the anhydritebearing pumices. J. Volcanol. Geotherm. Res. 23 (1–2), 69–108. http://dx.doi.org/10.1016/0377-0273(84)90057-X.</t>
  </si>
  <si>
    <t xml:space="preserve">Lynch, J. S., Stephens, G., &amp; Matson, M. (1996). Mount Pinatubo: a satellite perspective of the June 1991 eruptions. Fire and Mud: The Eruptions and Lahars of Mount Pinatubo, Philippines. University of Washington Press, Seattle, 637-646.</t>
  </si>
  <si>
    <t xml:space="preserve">Maeno, F., Nagai, M., Nakada, S., Burden, R., Engwell, S., Suzuki, Y., Kaneko, T., 2014. Constraining tephra dispersion and deposition from three subplinian explosions in 2011 at Shinmoedake volcano, Kyushu, Japan. Bull. Volcanol. 76 (6), 823. http://dx.doi.org/10.1007/s00445-014-0823-9.</t>
  </si>
  <si>
    <t xml:space="preserve">Maeno, F., Nakada, S., Yoshimoto, M., Shimano, T., Hokanishi, N., Zaennudin, A., &amp; Iguchi, M. (2019). A sequence of a plinian eruption preceded by dome destruction at Kelud volcano, Indonesia, on February 13, 2014, revealed from tephra fallout and pyroclastic density current deposits. Journal of Volcanology and Geothermal Research, 382, 24-41. https://doi.org/10.1016/j.jvolgeores.2017.03.002</t>
  </si>
  <si>
    <t xml:space="preserve">Maeno, F., Nakada, S., Oikawa, T., Yoshimoto, M., Komori, J., Ishizuka, Y., ... &amp; Nagai, M. (2016). Reconstruction of a phreatic eruption on 27 September 2014 at Ontake volcano, central Japan, based on proximal pyroclastic density current and fallout deposits. Earth, Planets and Space, 68(1), 82. https://doi.org/10.1186/s40623-016-0449-6</t>
  </si>
  <si>
    <t xml:space="preserve">Major, J.J., Lara, L.E., 2013. Overview of Chaitén volcano, Chile, and its 2008–2009 eruption. Andean Geol. 40 (2), 196–215. http://dx.doi.org/10.5027/andgeoV40n2-a01.</t>
  </si>
  <si>
    <t xml:space="preserve">Malik, N., 2011. The December 24, 2006 eruption of Bezymyannyi volcano, Kamchatka. J. Volcanol. Seismol. 5 (4), 268. http://dx.doi.org/10.1134/S0742046311040051.</t>
  </si>
  <si>
    <t xml:space="preserve">Mankowski, L., Riley, C., Rose, W., McGimsey, R., Ernst, G., 2001. Mapping ash grainsize distribution from the August 18, 1992 eruption of Mt. Spurr. AGU Fall Meeting Abstracts.</t>
  </si>
  <si>
    <t xml:space="preserve">Marchese, F., Falconieri, A., Pergola, N., Tramutoli, V., 2014. A retrospective analysis of the Shinmoedake (Japan) eruption of 26–27 January 2011 by means of Japanese geostationary satellite data. J. Volcanol. Geotherm. Res. 269, 1–13. http://dx.doi.org/10.1016/j.jvolgeores.2013.10.011.</t>
  </si>
  <si>
    <t xml:space="preserve">Martin-Del Pozzo, A., González-Morán, T., Espinasa-Pere na, R., Butron, M., Reyes, M., 2008. Characterization of the recent ash emissions at Popocatepetl Volcano, Mexico. J. Volcanol. Geotherm. Res. 170 (1), 61–75. http://dx.doi.org/10.1016/j.jvolgeores.2007.09.004.</t>
  </si>
  <si>
    <t xml:space="preserve">Marzano, F.S., Lamantea, M., Montopoli, M., Herzog, M., Graf, H., Cimini, D., 2013. Microwave remote sensing of the 2011 plinian eruption of the Grímsvötn Icelandic volcano. Remote Sens. Environ. 129, 168–184. http://dx.doi.org/10.1016/j.rse.2012.11.005.</t>
  </si>
  <si>
    <t xml:space="preserve">Mastin, L.G., 2007. A user-friendly one-dimensional model for wet volcanic plumes. Geochem. Geophys. Geosyst. 8 (3). http://dx.doi.org/10.1029/2006GC001455.</t>
  </si>
  <si>
    <t xml:space="preserve">Mastin, L.G., Schwaiger, H., Schneider, D.J., Wallace, K.L., Schaefer, J., Denlinger, R.P., 2013. Injection, transport, and deposition of tephra during event 5 at Redoubt Volcano, 23March, 2009. J. Volcanol. Geotherm. Res. 259, 201–213. http://dx.doi.org/10.1016/j.jvolgeores.2012.04.025.</t>
  </si>
  <si>
    <t xml:space="preserve">Matoza, R.S., Hedlin, M.A., Garcés, M.A., 2007. An infrasound array study of Mount St. Helens. J. Volcanol. Geotherm. Res. 160 (3), 249–262. http://dx.doi.org/10.1016/j.jvolgeores.2006.10.006.</t>
  </si>
  <si>
    <t xml:space="preserve">Matson, M., 1984. The 1982 El Chichon volcano eruptions-a satellite perspective. J. Volcanol. Geotherm. Res. 23 (1–2), 1–10. http://dx.doi.org/10.1016/0377-0273(84)90054-4.</t>
  </si>
  <si>
    <t xml:space="preserve">McCarthy, E. B., Bluth, G. J. S., Watson, I. M., &amp; Tupper, A. (2008). Detection and analysis of the volcanic clouds associated with the 18 and 28 August 2000 eruptions of Miyakejima volcano, Japan. International Journal of Remote Sensing, 29(22), 6597-6620. https://doi.org/10.1080/01431160802168400</t>
  </si>
  <si>
    <t xml:space="preserve">Meinel, M.P., Meinel, A.B., 1963. Late twilight glow of the ash stratum from the eruption of Agung volcano. Science 142 (3592), 582–583. http://dx.doi.org/10.1126/science.142.3592.582.</t>
  </si>
  <si>
    <t xml:space="preserve">Melson, W., Allan, J., Jerez, D., Nelen, J., Calvache, M., Williams, S., Fournelle, J., Perfit, M., 1990. Water contents, temperatures and diversity of the magmas of the catastrophic eruption of Nevado del Ruiz, Colombia, November 13, 1985. J. Volcanol. Geotherm. Res. 41 (1–4), 97–126. http://dx.doi.org/10.1016/0377-0273(90)90085-T.</t>
  </si>
  <si>
    <t xml:space="preserve">Métrich, N., Allard, P., Spilliaert, N., Andronico, D., Burton, M., 2004. 2001 flank eruption of the alkali-and volatile-rich primitive basalt responsible for Mount Etna’s evolution in the last three decades. Earth Planet. Sci. Lett. 228 (1), 1–17. http://dx.doi.org/10.1016/j.epsl.2004.09.036.</t>
  </si>
  <si>
    <t xml:space="preserve">Métrich, N., Bertagnini, A., Landi, P., Rosi, M., &amp; Belhadj, O. (2005). Triggering mechanism at the origin of paroxysms at Stromboli (Aeolian Archipelago, Italy): the 5 April 2003 eruption. Geophysical Research Letters, 32(10). https://doi.org/10.1029/2004GL022257</t>
  </si>
  <si>
    <t xml:space="preserve">Miller, T., Chouet, B., 1994. The 1989–1990 eruptions of Redoubt Volcano: an introduction. J. Volcanol. Geotherm. Res. 62 (1–4), 1–10. http://dx.doi.org/10.1016/0377-0273(94)90025-6.</t>
  </si>
  <si>
    <t xml:space="preserve">Miller, T. P., Neal, C. A., &amp; Waitt, R. B. (1995). Pyroclastic flows of the 1992 Crater Peak eruptions: distribution and origin. The 1992 Eruptions Of Crater Peak Vent, Mt. Spurr Volcano, Alaska, 2139, 81-87.</t>
  </si>
  <si>
    <t xml:space="preserve">Miyabuchi, Y., Iizuka, Y., Hara, C., Yokoo, A., &amp; Ohkura, T. (2018). The September 14, 2015 phreatomagmatic eruption of Nakadake first crater, Aso Volcano, Japan: Eruption sequence inferred from ballistic, pyroclastic density current and fallout deposits. Journal of Volcanology and Geothermal Research, 351, 41-56. https://doi.org/10.1016/j.jvolgeores.2017.12.009</t>
  </si>
  <si>
    <t xml:space="preserve">Moiseenko, K., Malik, N., 2014. Estimates of total ash content from 2006 and 2009 explosion events at Bezymianny volcano with use of a regional atmospheric modeling system. J. Volcanol. Geotherm. Res. 270, 53–75. http://dx.doi.org/10.1016/j.jvolgeores.2013.11.016.</t>
  </si>
  <si>
    <t xml:space="preserve">Moiseenko, K., Malik, N., 2015. Reconstruction of the ashfall at Bezymyanny volcano during the eruption of December 24, 2006 by using a mesoscale model of the atmospheric transport of ash particles. Izv. Atmos. Oceanic Phys. 51 (6), 585–598. http://dx.doi.org/10.1134/S0001433815050072.</t>
  </si>
  <si>
    <t xml:space="preserve">Montalbano, S., Namur, O., Schiano, P., Bolle, O., &amp; Vander Auwera, J. (2017). Magma storage conditions and processes at Calbuco volcano (Central Southern Volcanic Zone, Chile). Goldschmidt 2017 conference abstract. https://orbi.uliege.be/bitstream/2268/212144/1/Goldschmidt2017_VF1.pdf</t>
  </si>
  <si>
    <t xml:space="preserve">Mossop, S., 1964. Volcanic dust collected at an altitude of 20 km. Nature 203 (4947), 824–827. http://dx.doi.org/10.1038/203824a0.</t>
  </si>
  <si>
    <t xml:space="preserve">Moune, S., Sigmarsson, O., Thordarson, T., Gauthier, P.-J., 2007. Recent volatile evolution in the magmatic system of Hekla volcano, Iceland. Earth Planet. Sci. Lett. 255 (3), 373–389. http://dx.doi.org/10.1016/j.epsl.2006.12.024.</t>
  </si>
  <si>
    <t xml:space="preserve">Moxey, L., 2005. A Complete Space-Based Synopsis of Eruption Dynamics: The 2002 Eruption of Reventador Volcano, Ecuador. Master’s thesis.</t>
  </si>
  <si>
    <t xml:space="preserve">Murrow, P., Rose, W., Self, S., 1980. Determination of the total grain size distribution in a vulcanian eruption column, and its implications to stratospheric aerosol perturbation. Geophys. Res. Lett. 7 (11), 893–896. http://dx.doi.org/10.1029/GL007i011p00893.</t>
  </si>
  <si>
    <t xml:space="preserve">Myers, M., Geist, D., Rowe, M., Harpp, K.,Wallace, P., Dufek, J., 2014. Replenishment of volatile-rich mafic magma into a degassed chamber drives mixing and eruption of Tungurahua volcano. Bull. Volcanol. 76 (11), 872. http://dx.doi.org/10.1007/s00445-014-0872-0.</t>
  </si>
  <si>
    <t xml:space="preserve">Nairn, I. A., &amp; Self, S. (1978). Explosive eruptions and pyroclastic avalanches from Ngauruhoe in February 1975. Journal of volcanology and geothermal research, 3(1-2), 39-60. https://doi.org/10.1016/0377-0273(78)90003-3</t>
  </si>
  <si>
    <t xml:space="preserve">Nakada, S., Matsushima, T., Yoshimoto, M., Sugimoto, T., Kato, T., Watanabe, T., Chong, R., Camacho, J.T., 2005a. Geological aspects of the 2003–2004 eruption of Anatahan volcano, Northern Mariana Islands. J. Volcanol. Geotherm. Res. 146 (1), 226–240. http://dx.doi.org/10.1016/j.jvolgeores.2004.10.023.</t>
  </si>
  <si>
    <t xml:space="preserve">Nakada, S., Nagai, M., Kaneko, T., Nozawa, A., Suzuki-Kamata, K., 2005b. Chronology and products of the 2000 eruption of Miyakejima volcano, Japan. Bull. Volcanol. 67 (3), 205–218. http://dx.doi.org/10.1007/s00445-004-0404-4.</t>
  </si>
  <si>
    <t xml:space="preserve">Nakada, S., Nagai, M., Kaneko, T., Suzuki, Y., Maeno, F., 2013. The outline of the 2011 eruption at Shinmoe-dake (Kirishima), Japan. Earth Planets Space 65 (6), 475–488. http://dx.doi.org/10.5047/eps.2013.03.016.</t>
  </si>
  <si>
    <t xml:space="preserve">Nakagawa, M., Ishizuka, Y., Kudo, T., Yoshimoto, M., Hirose, W., Ishizaki, Y., ... &amp; Abdurakhmanov, A. I. (2002). Tyatya volcano, southwestern Kuril arc: recent eruptive activity inferred from widespread tephra. Island Arc, 11(4), 236-254. https://doi.org/10.1046/j.1440-1738.2002.00368.x</t>
  </si>
  <si>
    <t xml:space="preserve">Naranjo, J., Sigurdsson, H., Carey, S., Fritz, W., 1986. Eruption of the Nevada del Ruiz volcano, Colombia, on 13 November 1985: tephra fall and lahars. Science 233, 961–964. http://dx.doi.org/10.1126/science.233.4767.961.</t>
  </si>
  <si>
    <r>
      <rPr>
        <sz val="11"/>
        <color rgb="FF000000"/>
        <rFont val="Arial"/>
        <family val="2"/>
        <charset val="1"/>
      </rPr>
      <t xml:space="preserve">Naranjo, J. A. (1993). La erupcion del volcan Hudson en 1991 (46 </t>
    </r>
    <r>
      <rPr>
        <sz val="11"/>
        <color rgb="FF000000"/>
        <rFont val="Noto Sans CJK SC"/>
        <family val="2"/>
        <charset val="1"/>
      </rPr>
      <t xml:space="preserve">゜ </t>
    </r>
    <r>
      <rPr>
        <sz val="11"/>
        <color rgb="FF000000"/>
        <rFont val="Arial"/>
        <family val="2"/>
        <charset val="1"/>
      </rPr>
      <t xml:space="preserve">S), Region XI, Aisen, Chile. Servicio Nacional de Geologia y Minera Boletin, 44, 1-50.</t>
    </r>
  </si>
  <si>
    <t xml:space="preserve">Neal, C., McGimsey, R., Gardner, C., Harbin, M., Nye, C., Keith, T., 1995. Tephra-fall deposits from the 1992 eruptions of Crater Peak, Mount Spurr Volcano, Alaska; a preliminary report on distribution, stratigraphy, and composition. US Geol. Surv. Bull 2139, 65–79.</t>
  </si>
  <si>
    <t xml:space="preserve">Newhall, C.G., Daag, A.S., Delfin, F., Hoblitt, R.P., McGeehin, J., Pallister, J.S., Regalado, M., Rubin, M., Tubianosa, B.S., Tamayo, R., et al. 1996. Eruptive history of Mount Pinatubo. Fire and Mud: Eruptions and Lahars of Mount Pinatubo, Philippines: Philippine Institute of Volcanology and Seismology and University of Washington, pp. 165–195.</t>
  </si>
  <si>
    <t xml:space="preserve">Norini, G., De Beni, E., Andronico, D., Polacci, M., Burton, M., &amp; Zucca, F. (2009). The 16 November 2006 flank collapse of the south‐east crater at Mount Etna, Italy: Study of the deposit and hazard assessment. Journal of Geophysical Research: Solid Earth, 114(B2), https://doi.org/10.1029/2008JB005779</t>
  </si>
  <si>
    <t xml:space="preserve">Nye, C., Keith, T., Eichelberger, J., Miller, T., McNutt, S., Moran, S., Schneider, D., Dehn, J., Schaefer, J., 2002. The 1999 eruption of Shishaldin Volcano, Alaska: monitoring a distant eruption. Bull. Volcanol. 64 (8), 507–519. http://dx.doi.org/10.1007/s00445-002-0225-2.</t>
  </si>
  <si>
    <t xml:space="preserve">Oddsson, B., Gudmundsson, M.T., Larsen, G., Karlsdóttir, S., 2012. Monitoring of the plume from the basaltic phreatomagmatic 2004 Grímsvötn eruption-application of weather radar and comparison with plume models. Bull. Volcanol. 74 (6), 1395–1407. http://dx.doi.org/10.1007/s00445-012-0598-9.</t>
  </si>
  <si>
    <t xml:space="preserve">Oikawa, T., Yoshimoto, M., Nakada, S., Maeno, F., Komori, J., Shimano, T., ... &amp; Ishimine, Y. (2016). Reconstruction of the 2014 eruption sequence of Ontake Volcano from recorded images and interviews. Earth, Planets and Space, 68(1), 1-13. https://doi.org/10.1186/s40623-016-0458-5</t>
  </si>
  <si>
    <t xml:space="preserve">Pallister, J.S., Trusdell, F.A., Brownfield, I.K., Siems, D.F., Budahn, J.R., Sutley, S.F., 2005. The 2003 phreatomagmatic eruptions of Anatahan volcano-textural and petrologic features of deposits at an emergent island volcano. J. Volcanol. Geotherm. Res. 146 (1), 208–225. http://dx.doi.org/10.1016/j.jvolgeores.2004.11.036.</t>
  </si>
  <si>
    <t xml:space="preserve">Pardini, F., Burton, M., Arzilli, F., La Spina, G., &amp; Polacci, M. (2018). SO2 emissions, plume heights and magmatic processes inferred from satellite data: The 2015 Calbuco eruptions. Journal of Volcanology and Geothermal Research, 361, 12-24. https://doi.org/10.1016/j.jvolgeores.2018.08.001</t>
  </si>
  <si>
    <t xml:space="preserve">Petersen, G., Bjornsson, H., Arason, P., Löwis, S. v., 2012. Two weather radar time series of the altitude of the volcanic plume during the May 2011 eruption of Grímsvötn, Iceland. Earth Syst. Sci. Data 4 (1), 121–127. http://dx.doi.org/10.5194/essd-4-121-2012.</t>
  </si>
  <si>
    <t xml:space="preserve">Pistolesi, M., Cioni, R., Bonadonna, C., Elissondo, M., Baumann, V., Bertagnini, A., Chiari, L., Gonzales, R., Rosi, M., Francalanci, L., 2015. Complex dynamics of small-moderate volcanic events: the example of the 2011 rhyolitic Cordón Caulle eruption, Chile. Bull. Volcanol. 77 (1), 3. http://dx.doi.org/10.1007/s00445-014-0898-3.</t>
  </si>
  <si>
    <t xml:space="preserve">Pioli, L., Bonadonna, C., &amp; Pistolesi, M. (2019). Reliability of total Grain-size Distribution of tephra Deposits. Scientific reports, 9(1), 1-15. https://doi.org/10.1038/s41598-019-46125-8</t>
  </si>
  <si>
    <t xml:space="preserve">Plechov, P. Y., Tsai, A. E., Shcherbakov, V. D., &amp; Dirksen, O. V. (2008). Opacitization conditions of hornblende in Bezymyannyi volcano andesites (March 30, 1956 eruption). Petrology, 16(1), 19-35. https://doi.org/10.1134/S0869591108010025</t>
  </si>
  <si>
    <t xml:space="preserve">Poret, M., Costa, A., Andronico, D., Scollo, S., Gouhier, M., &amp; Cristaldi, A. (2018a). Modeling Eruption Source Parameters by Integrating Field, Ground‐Based, and Satellite‐Based Measurements: The Case of the 23 February 2013 Etna Paroxysm. Journal of Geophysical Research: Solid Earth, 123(7), 5427-5450. https://doi.org/10.1029/2017JB015163</t>
  </si>
  <si>
    <t xml:space="preserve">Poret, M., Corradini, S., Merucci, L., Costa, A., Andronico, D., Montopoli, M., ... &amp; Freret-Lorgeril, V. (2018b). Reconstructing volcanic plume evolution integrating satellite and ground-based data: application to the 23 November 2013 Etna eruption. Atmospheric Chemistry and Physics, 18(7), 4695. https://doi.org/10.5194/acp-18-4695-2018</t>
  </si>
  <si>
    <t xml:space="preserve">Poret, M., Costa, A., Folch, A., &amp; Martí, A. (2017). Modelling tephra dispersal and ash aggregation: the 26th April 1979 eruption, La Soufrière St. Vincent. Journal of Volcanology and Geothermal Research, 347, 207-220. </t>
  </si>
  <si>
    <t xml:space="preserve">https://doi.org/10.1016/j.jvolgeores.2017.09.012</t>
  </si>
  <si>
    <t xml:space="preserve">Portnyagin, M.V., Hoernle, K., Mironov, N.L., 2014. Contrasting compositional trends of rocks and olivine-hosted melt inclusions from Cerro Negro volcano (Central America): implications for decompression-driven fractionation of hydrous magmas. Int. J. Earth Sci. 103 (7), 1963–1982. http://dx.doi.org/10.1007/s00531-012-0810-3.</t>
  </si>
  <si>
    <t xml:space="preserve">Prata, A., Siems, S., Manton, M., 2015. Quantification of volcanic cloud top heights and thicknesses using A-train observations for the 2008 Chaitén eruption. J. Geophys. Res. Atmos. 120 (7), 2928–2950. http://dx.doi.org/10.1002/2014JD022399.</t>
  </si>
  <si>
    <t xml:space="preserve">Prata, A. J., &amp; Grant, I. F. (2001). Retrieval of microphysical and morphological properties of volcanic ash plumes from satellite data: Application to Mt Ruapehu, New Zealand. Quarterly Journal of the Royal Meteorological Society, 127(576), 2153-2179. https://doi.org/10.1002/qj.49712757615</t>
  </si>
  <si>
    <t xml:space="preserve">Prata, A. J., Gangale, G., Clarisse, L., &amp; Karagulian, F. (2010). Ash and sulfur dioxide in the 2008 eruptions of Okmok and Kasatochi: Insights from high spectral resolution satellite measurements. Journal of Geophysical Research: Atmospheres, 115(D2). https://doi.org/10.1029/2009JD013556</t>
  </si>
  <si>
    <t xml:space="preserve">Reckziegel, F., Bustos, E., Mingari, L., Báez, W., Villarosa, G., Folch, A., Collini, E., Viramonte, J., Romero, J., Osores, S., 2016. Forecasting volcanic ash dispersal and coeval resuspension during the April–May 2015 Calbuco eruption. J. Volcanol. Geotherm. Res. 321, 44–57. http://dx.doi.org/10.1016/j.jvolgeores.2016.04.033.</t>
  </si>
  <si>
    <t xml:space="preserve">Ridolfi, F., Puerini, M., Renzulli, A., Menna, M., Toulkeridis, T., 2008. The magmatic feeding system of El Reventador volcano (Sub-Andean zone, Ecuador) constrained by texture, mineralogy and thermobarometry of the 2002 erupted products. J. Volcanol. Geotherm. Res. 176 (1), 94–106. http://dx.doi.org/10.1016/j.jvolgeores.2008.03.003.</t>
  </si>
  <si>
    <t xml:space="preserve">Ripepe, M., &amp; Harris, A. J. (2008). Dynamics of the 5 April 2003 explosive paroxysm observed at Stromboli by a near‐vent thermal, seismic and infrasonic array. Geophysical Research Letters, 35(7). https://doi.org/10.1029/2007GL032533</t>
  </si>
  <si>
    <t xml:space="preserve">Rizi, V., Masci, F., Redaelli, G., Di Carlo, P., Iarlori, M., Visconti, G., &amp; Thomason, L. W. (2000). Lidar and SAGE II observations of Shishaldin volcano aerosols and lower stratospheric transport. Geophysical research letters, 27(21), 3445-3448. https://doi.org/10.1029/2000GL011515</t>
  </si>
  <si>
    <t xml:space="preserve">Robock, Alan, and Michael Matson. "Circumglobal transport of the El Chichón volcanic dust cloud." Science 221, no. 4606 (1983): 195-197, DOI: 10.1126/science.221.4606.195</t>
  </si>
  <si>
    <t xml:space="preserve">Roggensack, K., Hervig, R.L.,McKnight, S.B.,Williams, S.N., 1997. Explosive basaltic volcanism from Cerro Negro volcano: influence of volatiles on eruptive style. Science 277 (5332), 1639–1642. http://dx.doi.org/10.1126/science.277.5332.1639.</t>
  </si>
  <si>
    <t xml:space="preserve">Romero, J., Keller, W., Diaz-Alvarado, J., Polacci, M., Inostroza, M., 2016a. The 3 March 2015 eruption of Villarrica volcano, Southern Andes of Chile: overview of deposits and impacts. http://dx.doi.org/10.13140/RG.2.1.3575.1286.</t>
  </si>
  <si>
    <t xml:space="preserve">Romero, J., Morgavi, D., Arzilli, F., Daga, R., Caselli, A., Reckziegel, F., Viramonte, J., Díaz-Alvarado, J., Polacci, M., Burton, M., et al. 2016b. Eruption dynamics of the 22–23 April 2015 Calbuco volcano (Southern Chile): analyses of tephra fall deposits. J. Volcanol. Geotherm. Res. 317, 15–29. http://dx.doi.org/10.1016/j.jvolgeores.2016.02.027.</t>
  </si>
  <si>
    <t xml:space="preserve">Romero, J. E., Amin Doulillet, G., Vallejo Vargas, S., Bustillos Arequipa, J. E., Troncoso, L., Díaz Alvarado, J., &amp; Ramón, P. (2017). Dynamics and style transition of a moderate, Vulcanian-driven eruption at Tungurahua (Ecuador) in February 2014: pyroclastic deposits and hazard considerations. https://doi.org/10.5194/se-8-697-2017</t>
  </si>
  <si>
    <t xml:space="preserve">Romero, J., Viramonte, J. G., &amp; Scasso, R. A. (2013). Indirect tephra volume estimations using theorical models for some Chilean historical volcanic eruptions with sustained columns. https://www.researchgate.net/publication/258866588_Indirect_tephra_volume_estimations_using_theorical_models_for_some_Chilean_historical_volcanic_eruptions_with_sustained_columns</t>
  </si>
  <si>
    <t xml:space="preserve">Rose,W., Bonis, S., Stoiber, R., Keller, M., Bickford, T., 1973. Studies of volcanic ash from two recent Central American eruptions. Bull. Volcanol. 37 (3), 338–364. http://dx.doi.org/10.1007/BF02597633.</t>
  </si>
  <si>
    <t xml:space="preserve">Rose, W., Gu, Y., Watson, I., Yu, T., Blut, G., Prata, A., Krueger, A., Krotkov, N., Carn, S., Fromm, M., et al. 2003. The February–March 2000 eruption of Hekla, Iceland from a satellite perspective. Volcanism and the Earth’s Atmosphere, pp. 107–132. http://dx.doi.org/10.1029/139GM07.</t>
  </si>
  <si>
    <t xml:space="preserve">Rose, W., Self, S., Murrow, P., Bonadonna, C., Durant, A., Ernst, G., 2008. Nature and significance of small volume fall deposits at composite volcanoes: insights from the October 14, 1974 Fuego eruption, Guatemala. Bull. Volcanol. 70 (9), 1043–1067. http://dx.doi.org/10.1007/s00445-007-0187-5.</t>
  </si>
  <si>
    <t xml:space="preserve">Rose, W.I., Anderson, A.T., Woodruff, L.G., Bonis, S.B., 1978. The October 1974 basaltic tephra from Fuego volcano: description and history of the magma body. J. Volcanol. Geotherm. Res. 4 (1), 3–53. http://dx.doi.org/10.1016/0377-0273(78)90027-6.</t>
  </si>
  <si>
    <t xml:space="preserve">Rose, W. I., &amp; Durant, A. J. (2009). El Chichón volcano, April 4, 1982: volcanic cloud history and fine ash fallout. Natural hazards, 51(2), 363, DOI 10.1007/s11069-008-9283-x</t>
  </si>
  <si>
    <t xml:space="preserve">Rose, W. I., Kostinski, A. B., &amp; Kelley, L. (1995). Real-time C-band radar observations of 1992 eruption clouds from Crater Peak, Mount Spurr Volcano, Alaska. US Geol Surv Bull, 2139, 19-26.</t>
  </si>
  <si>
    <t xml:space="preserve">Rosi, M., Bertagnini, A., Harris, A. J. L., Pioli, L., Pistolesi, M., &amp; Ripepe, M. (2006). A case history of paroxysmal explosion at Stromboli: timing and dynamics of the April 5, 2003 event. Earth and Planetary Science Letters, 243(3-4), 594-606. https://doi.org/10.1016/j.epsl.2006.01.035</t>
  </si>
  <si>
    <t xml:space="preserve">Rowley, P. D. (1981). Pyroclastic-flow deposits. The 1980 eruptions of Mount St. Helens, Washington. US Geol. Surv. Prof. Paper, 1250, 489-512.</t>
  </si>
  <si>
    <t xml:space="preserve">Ruprecht, P., Bachmann, O., 2010. Pre-eruptive reheating during magma mixing at Quizapu volcano and the implications for the explosiveness of silicic arc volcanoes. Geology 38 (10), 919–922. http://dx.doi.org/10.1130/G31110.1.</t>
  </si>
  <si>
    <t xml:space="preserve">Rutherford, M. J., Sigurdsson, H., Carey, S., &amp; Davis, A. (1985). The May 18, 1980, eruption of Mount St. Helens: 1. Melt composition and experimental phase equilibria. Journal of Geophysical Research: Solid Earth, 90(B4), 2929-2947. https://doi.org/10.1029/JB090iB04p02929</t>
  </si>
  <si>
    <t xml:space="preserve">Rybin, A., Chibisova, M., Webley, P., Steensen, T., Izbekov, P., Neal, C., Realmuto, V., 2011. Satellite and ground observations of the June 2009 eruption of Sarychev Peak volcano, Matua Island, Central Kuriles. Bull. Volcanol. 73 (9), 1377–1392. http://dx.doi.org/10.1007/s00445-011-0481-0.</t>
  </si>
  <si>
    <t xml:space="preserve">Rybin, A., Degterev, A., Ganzey, K., Chibisova, M., Razjigaeva, N., 2012. The Eruptions of Sarychev Peak Volcano, Kurile Arc: Particularities of Activity and Influence on the Environment. INTECH Open Access Publisher.</t>
  </si>
  <si>
    <t xml:space="preserve">Sadofsky, S., Portnyagin,M., Hoernle, K., van den Bogaard, P., 2008. Subduction cycling of volatiles and trace elements through the Central American volcanic arc: evidence from melt inclusions. Contrib. Mineral. Petrol. 155 (4), 433–456. http://dx.doi.org/10.1007/s00410-007-0251-3.</t>
  </si>
  <si>
    <t xml:space="preserve">Saito, G., Morishita, Y., Shinohara, H., 2010. Magma plumbing system of the 2000 eruption of Miyakejima volcano, Japan, deduced from volatile and major component contents of olivine-hosted melt inclusions. J. Geophys. Res. Solid Earth 115 (B11). http://dx.doi.org/10.1029/2010JB007433.</t>
  </si>
  <si>
    <t xml:space="preserve">Samaniego, P., Eissen, J., Le Pennec, J., Robin, C., Hall, M., Mothes, P., Chavrit, D., Cotten, J., 2008. Pre-eruptive physical conditions of El Reventador volcano (Ecuador) inferred from the petrology of the 2002 and 2004–05 eruptions. J. Volcanol. Geotherm. Res. 176 (1), 82–93. http://dx.doi.org/10.1016/j.jvolgeores.2008.03.004.</t>
  </si>
  <si>
    <t xml:space="preserve">Scaillet, B., Evans, B.W., 1999. The 15 June 1991 eruption of Mount Pinatubo. I. Phase equilibria and pre-eruption P–T–fO2–fH2O conditions of the dacite magma. J. Petrol. 40 (3), 381–411. http://dx.doi.org/10.1093/petroj/40.3.381.</t>
  </si>
  <si>
    <t xml:space="preserve">Scasso, R.A., Corbella, H., Tiberi, P., 1994. Sedimentological analysis of the tephra from the 12–15 August 1991 eruption of Hudson volcano. Bull. Volcanol. 56 (2), 121–132. http://dx.doi.org/10.1007/BF00304107.</t>
  </si>
  <si>
    <t xml:space="preserve">Schneider, D.J., Rose, W.I., Coke, L.R., Bluth, G.J., Sprod, I.E., Krueger, A.J., 1999. Early evolution of a stratospheric volcanic eruption cloud as observed with TOMS and AVHRR. J. Geophys. Res. Atmos. 104 (D4), 4037–4050. http://dx.doi.org/10.1029/1998JD200073.</t>
  </si>
  <si>
    <t xml:space="preserve">Schneider, D. J., &amp; Hoblitt, R. P. (2013). Doppler weather radar observations of the 2009 eruption of Redoubt Volcano, Alaska. Journal of Volcanology and Geothermal Research, 259, 133-144. https://doi.org/10.1016/j.jvolgeores.2012.11.004</t>
  </si>
  <si>
    <t xml:space="preserve">Schneider, D.J. and Thompson, G. (2000). Volcanic Clouds from the 1999 Eruption of Shishaldin Volcano: Comparison of Satellite and Seismic Observations, manuscript submitted  to Bulletin of VOlcanology in May 2020, https://osf.io/2hfcx</t>
  </si>
  <si>
    <t xml:space="preserve">Scollo, S., Del Carlo, P., Coltelli, M., 2007. Tephra fallout of 2001 Etna flank eruption: analysis of the deposit and plume dispersion. J. Volcanol. Geotherm. Res. 160 (1), 147–164. http://dx.doi.org/10.1016/j.jvolgeores.2006.09.007.</t>
  </si>
  <si>
    <t xml:space="preserve">Scollo, S., Tarantola, S., Bonadonna, C., Coltelli, M., &amp; Saltelli, A. (2008). Sensitivity analysis and uncertainty estimation for tephra dispersal models. Journal of Geophysical Research: Solid Earth, 113(B6). https://doi.org/10.1029/2006JB004864</t>
  </si>
  <si>
    <t xml:space="preserve">Scott, W., McGimsey, R., 1994. Character, mass, distribution, and origin of tephra-fall deposits of the 1989–1990 eruption of Redoubt Volcano, south-central Alaska. J. Volcanol. Geotherm. Res. 62 (1–4), 251–272. http://dx.doi.org/10.1016/0377-0273(94)90036-1.</t>
  </si>
  <si>
    <t xml:space="preserve">Scott, W.E., Sherrod, D.R., Gardner, C.A., 2008. Overview of the 2004 to 2006, and continuing, eruption of Mount St. Helens, Washington. A Volcano Rekindled: The Renewed Eruption of Mount St. Helens, 2004–2006. vol. 1750. US Geological Survey., pp. 3–22.</t>
  </si>
  <si>
    <t xml:space="preserve">Scott, W. E., Hoblitt, R. P., Torres, R. C., Self, S., Martinez, M. M. L., &amp; Nillos, T. (1996). Pyroclastic flows of the June 15, 1991, climactic eruption of Mount Pinatubo. Fire and mud: Eruptions and lahars of Mount Pinatubo, Philippines, 545-570.</t>
  </si>
  <si>
    <t xml:space="preserve">Self, S., Rampino, M., 2012. The 19631964 eruption of Agung volcano (Bali, Indonesia). Bull. Volcanol. 74 (6), 1521–1536. http://dx.doi.org/10.1007/s00445-012-0615-z.</t>
  </si>
  <si>
    <t xml:space="preserve">Sellitto, P., di Sarra, A., Corradini, S., Boichu, M., Herbin, H., Dubuisson, P., ... &amp; Rusalem, J. (2016). Synergistic use of Lagrangian dispersion and radiative transfer modelling with satellite and surface remote sensing measurements for the investigation of volcanic plumes: the Mount Etna eruption of 25–27 October 2013. Atmospheric Chemistry and Physics. DOI: 10.5194/acp-16-6841-2016</t>
  </si>
  <si>
    <t xml:space="preserve">SERNAGEOMIN, 2015. Informe de resumen crisis volcán Villarrica febrero-marzo 2015. Technical Report, Servicio Nacional de Geología y Minería.</t>
  </si>
  <si>
    <t xml:space="preserve">Shcherbakov, V.D., Plechov, P.Y., Izbekov, P.E., Shipman, J.S., 2011. Plagioclase zoning as an indicator of magma processes at Bezymianny volcano, Kamchatka. Contrib. Mineral. Petrol. 162 (1), 83–99. http://dx.doi.org/10.1007/s00410-010-0584-1.</t>
  </si>
  <si>
    <t xml:space="preserve">Shcherbakov, V. D., Neill, O. K., Izbekov, P. E., &amp; Plechov, P. Y. (2013). Phase equilibria constraints on pre-eruptive magma storage conditions for the 1956 eruption of Bezymianny Volcano, Kamchatka, Russia. Journal of volcanology and geothermal research, 263, 132-140. https://doi.org/10.1016/j.jvolgeores.2013.02.010</t>
  </si>
  <si>
    <t xml:space="preserve">Shepherd, J. B., Aspinall, W. P., Rowley, K. C., Pereira, J., Sigurdsson, H., Fiske, R. S., &amp; Tomblin, J. F. (1979). The eruption of Soufrière volcano, St Vincent April–June 1979. Nature, 282(5734), 24-28. https://doi.org/10.1038/282024a0</t>
  </si>
  <si>
    <t xml:space="preserve">Shibata, T., Kinoshita, T., 2016. Volcanic aerosol layer formed in the tropical upper troposphere by the eruption of Mt. Merapi, Java, in November 2010 observed by the spaceborne lidar CALIOP. Atmos. Res. 168, 49–56. http://dx.doi.org/10.1016/j.atmosres.2015.09.002.</t>
  </si>
  <si>
    <t xml:space="preserve">Sigurdsson, H., Carey, S. N., &amp; Fisher, R. V. (1987). The 1982 eruptions of El Chichón volcano, Mexico (3): Physical properties of pyroclastic surges. Bulletin of Volcanology, 49(2), 467-488, https://doi.org/10.1007/BF01245474</t>
  </si>
  <si>
    <t xml:space="preserve">Sigurdsson, H., Carey, S. N., &amp; Espindola, J. M. (1984). The 1982 eruptions of El Chichón volcano, Mexico: stratigraphy of pyroclastic deposits. Journal of Volcanology and Geothermal Research, 23(1-2), 11-37, https://doi.org/10.1016/0377-0273(84)90055-6</t>
  </si>
  <si>
    <t xml:space="preserve">Slezin, Y. B. (2015). The Bezymyannyi, Shiveluch, and St. Helens volcanoes: A comparative revision of their catastrophic eruptions during the 20th century. Journal of Volcanology and Seismology, 9(5), 289-294. https://doi.org/10.1134/S0742046315050073</t>
  </si>
  <si>
    <t xml:space="preserve">Solikhin, A., Thouret, J.-C., Liew, S.C., Gupta, A., Sayudi, D.S., Oehler, J.-F., Kassouk, Z., 2015. High-spatial-resolution imagery helps map deposits of the large (VEI 4) 2010 Merapi volcano eruption and their impact. Bull. Volcanol. 77 (3), 20. http://dx.doi.org/10.1007/s00445-015-0908-0.</t>
  </si>
  <si>
    <t xml:space="preserve">Sparks, R. S. J., Gardeweg, M. C., Calder, E. S., &amp; Matthews, S. J. (1997). Erosion by pyroclastic flows on Lascar Volcano, Chile. Bulletin of Volcanology, 58(7), 557-565. https://doi.org/10.1007/s004450050162</t>
  </si>
  <si>
    <t xml:space="preserve">Spilliaert, N., Allard, P., Métrich, N., Sobolev, A., 2006.Melt inclusion record of the conditions of ascent, degassing, and extrusion of volatile-rich alkali basalt during the powerful 2002 flank eruption of Mount Etna (Italy). J. Geophys. Res. Solid Earth 111 (B4). http://dx.doi.org/10.1029/2005JB003934.</t>
  </si>
  <si>
    <t xml:space="preserve">Steffke, A., Fee, D., Garces, M., Harris, A., 2010. Eruption chronologies, plume heights and eruption styles at Tungurahua Volcano: integrating remote sensing techniques and infrasound. J. Volcanol. Geotherm. Res. 193 (3), 143–160.</t>
  </si>
  <si>
    <t xml:space="preserve">Stelling, P., Beget, J., Nye, C., Gardner, J., Devine, J., George, R., 2002. Geology and petrology of ejecta from the 1999 eruption of Shishaldin Volcano, Alaska. Bull. Volcanol. 64 (8), 548–561. http://dx.doi.org/10.1007/s00445-002-0229-y.</t>
  </si>
  <si>
    <t xml:space="preserve">Stohl, A., Prata, A. J., Eckhardt, S., Clarisse, L., Durant, A., Henne, S., ... &amp; Stebel, K. (2011). Determination of time-and height-resolved volcanic ash emissions and their use for quantitative ash dispersion modeling: the 2010 Eyjafjallajökull eruption. Atmospheric Chemistry and Physics, 11, 4333-4351. https://doi.org/10.5194/acp-11-4333-2011</t>
  </si>
  <si>
    <t xml:space="preserve">Sulpizio, R., 2005. Three empirical methods for the calculation of distal volume of tephra-fall deposits. J. Volcanol. Geotherm. Res. 145 (3), 315–336. http://dx.doi.org/10.1016/j.jvolgeores.2005.03.001.</t>
  </si>
  <si>
    <t xml:space="preserve">Surono, Jousset, P., Pallister, J., Boichu, M., Buongiorno, M.F., Budisantoso, A., Costa, F., Andreastuti, S., Prata, F., Schneider, D., Clarisse, L., et al. 2012. The 2010 explosive eruption of Java’s Merapi volcano—a 100-year event. J. Volcanol. Geotherm. Res. 241, 121–135. http://dx.doi.org/10.1016/j.jvolgeores.2012.06.018.</t>
  </si>
  <si>
    <t xml:space="preserve">Survey, U.G., 2005. Mount St. Helens From the 1980 Eruption to 2000. U.S. Geological Survey Fact Sheet 036-00.</t>
  </si>
  <si>
    <t xml:space="preserve">Suzuki, Y., Iguchi, M., Maeno, F., Nakada, S., Hashimoto, A., Shimbori, T., Ishii, K., 2014. 3D numerical simulations of volcanic plume and tephra dispersal: reconstruction of the 2014 Kelud eruption. AGU Fall meeting abstracts. vol. 1. pp. 02.. http://adsabs.harvard.edu/abs/2014AGUFM.V53E.02S.</t>
  </si>
  <si>
    <t xml:space="preserve">Suzuki, Y., Yasuda, A., Hokanishi, N., Kaneko, T., Nakada, S., Fujii, T., 2013. Syneruptive deep magma transfer and shallow magma remobilization during the 2011 eruption of Shinmoe-dake, Japan-constraints from melt inclusions and phase equilibria experiments. J. Volcanol. Geotherm. Res. 257, 184–204. http://dx.doi.org/10.1016/j.jvolgeores.2013.03.017.</t>
  </si>
  <si>
    <t xml:space="preserve">Takarada, S., Oikawa, T., Furukawa, R., Hoshizumi, H., Itoh, J. I., Geshi, N., &amp; Miyagi, I. (2016). Estimation of total discharged mass from the phreatic eruption of Ontake Volcano, central Japan, on September 27, 2014. Earth, Planets and Space, 68(1), 138. https://doi.org/10.1186/s40623-016-0511-4</t>
  </si>
  <si>
    <t xml:space="preserve">Thorarinsson, S., 1949, The tephra-fall from Hekla on March 29th, 1947: Reykjavik, Societas Scientiarum Islandica, v. II, 3: The tephra-fall from Hekla on March 29, 1947, 68 p.</t>
  </si>
  <si>
    <t xml:space="preserve">Thorarinsson, S., 1950. The eruption of Mt. Hekla 1947–1948. Bull. Volcanol. 10 (1), 157–168. http://dx.doi.org/10.1007/BF02596085.</t>
  </si>
  <si>
    <t xml:space="preserve">Thorarinsson, S., Sigvaldason, G.E., 1972. The Hekla eruption of 1970. Bull. Volcanol. 36 (2), 269–288. http://dx.doi.org/10.1007/BF02596870.</t>
  </si>
  <si>
    <t xml:space="preserve">Thordarson, T., Hayward, C., Hartley, M., Sigmarsson, O., Höskuldsson, Á., Larsen, G., 2011. The 14 April–22 May 2010 summit eruption at Eyjafjallajökull volcano, Iceland: volatile contents and magma degassing. Geophys. Res. Abstr. 13. EGU201112046.</t>
  </si>
  <si>
    <t xml:space="preserve">Troncoso, L., Bustillos, J., Romero, J. E., Guevara, A., Carrillo, J., Montalvo, E., &amp; Izquierdo, T. (2017). Hydrovolcanic ash emission between August 14 and 24, 2015 at Cotopaxi volcano (Ecuador): Characterization and eruption mechanisms. Journal of Volcanology and Geothermal Research, 341, 228-241. https://doi.org/10.1016/j.jvolgeores.2017.05.032</t>
  </si>
  <si>
    <t xml:space="preserve">Trusdell, F.A., Moore, R.B., Sako, M., White, R.A., Koyanagi, S.K., Chong, R., Camacho, J.T., 2005. The 2003 eruption of Anatahan volcano, Commonwealth of the Northern Mariana Islands: chronology, volcanology, and deformation. J. Volcanol. Geotherm. Res. 146 (1), 184–207. http://dx.doi.org/10.1016/j.jvolgeores.2004.12.010.</t>
  </si>
  <si>
    <t xml:space="preserve">Underwood, S.J., Feeley, T.C., Clynne, M.A., 2013. Hydrogen isotope investigation of amphibole and glass in dacite magmas erupted in 1980–1986 and 2005 at Mount St. Helens, Washington. J. Petrol. 54 (6), 1047–1070. http://dx.doi.org/10.1093/petrology/egt005.</t>
  </si>
  <si>
    <t xml:space="preserve">Unema, J., 2001. Water-Magma Interaction and Plume Processes in the 2008 Okmok Eruption. Master’s thesis.</t>
  </si>
  <si>
    <t xml:space="preserve">Urai, M., &amp; Ishizuka, Y. (2011). Advantages and challenges of space-borne remote sensing for Volcanic Explosivity Index (VEI): the 2009 eruption of Sarychev Peak on Matua Island, Kuril Islands, Russia. Journal of volcanology and geothermal research, 208(3-4), 163-168. https://doi.org/10.1016/j.jvolgeores.2011.07.010</t>
  </si>
  <si>
    <t xml:space="preserve">Van Manen, S. M., Dehn, J., &amp; Blake, S. (2010). Satellite thermal observations of the Bezymianny lava dome 1993–2008: Precursory activity, large explosions, and dome growth. Journal of Geophysical Research: Solid Earth, 115(B8). https://doi.org/10.1029/2009JB006966</t>
  </si>
  <si>
    <t xml:space="preserve">Varekamp, J. C., Luhr, J. F., &amp; Prestegaard, K. L. (1984). The 1982 eruptions of El Chichón Volcano (Chiapas, Mexico): character of the eruptions, ash-fall deposits, and gasphase. Journal of Volcanology and Geothermal Research, 23(1-2), 39-68, https://doi.org/10.1016/0377-0273(84)90056-8</t>
  </si>
  <si>
    <t xml:space="preserve">Vernier, J.-P., Fairlie, T.D., Deshler, T., Natarajan, M., Knepp, T., Foster, K., Wienhold, F.G., Bedka, K.M., Thomason, L., Trepte, C., 2016. In situ and spacebased observations of the Kelud volcanic plume: the persistence of ash in the lower stratosphere. J. Geophys. Res. Atmos. 121 (18). http://dx.doi.org/10.1002/2016JD025344.</t>
  </si>
  <si>
    <t xml:space="preserve">Vidal, L., Nesbitt, S., Salio, P., Osores, S., Farias, C., Rodriguez, A., Serra, J., Caranti, G., 2015. C-band dual-polarization observations of a massive volcanic eruption in South America. AMS, https://ams.confex.com/ams/37RADAR/webprogram/Handout/Paper276312/ID276312_AMSRadarConf2015_Vidal_et_al.pdf.</t>
  </si>
  <si>
    <t xml:space="preserve">Voight, B., 1990. The 1985 Nevado del Ruiz volcano catastrophe: anatomy and retrospection. J. Volcanol. Geotherm. Res. 42 (1–2), 151–188. http://dx.doi.org/10.1016/0377-0273(90)90075-Q.</t>
  </si>
  <si>
    <t xml:space="preserve">Voight, B. A. R. R. Y., Glicken, H. A. R. R. Y., Janda, R. J., &amp; Douglass, P. M. (1981). The 1980 eruptions of Mount St. Helens, Washington. US Geol. Survey Prof. Paper, 1250, 347-377.</t>
  </si>
  <si>
    <t xml:space="preserve">Waitt, R. B., Mastin, L. G., &amp; Miller, T. P. (1995). Ballistic showers during crater peak eruptions of Mount Spurr volcano, summer 1992. USGS Bull, 2139, 89-106.</t>
  </si>
  <si>
    <t xml:space="preserve">Wallace, K., Schaefer, J., Coombs, M., 2013. Character, mass, distribution, and origin of tephra-fall deposits from the 2009 eruption of Redoubt Volcano, Alaskahighlighting the significance of particle aggregation. J. Volcanol. Geotherm. Res. 259, 145–169. http://dx.doi.org/10.1016/j.jvolgeores.2012.09.015.</t>
  </si>
  <si>
    <t xml:space="preserve">Wallace, K.L., Neal, C.A., McGimsey, R.G., 2006. Timing, distribution, and character of tephra fall from the 2005–2006 eruption of Augustine volcano. U.S. Geol. Surv. Prof. Pap. 187–217.</t>
  </si>
  <si>
    <t xml:space="preserve">Watt, S.F., Pyle, D.M.,Mather, T.A.,Martin, R.S.,Matthews, N.E., 2009. Fallout and distribution of volcanic ash over Argentina following the May 2008 explosive eruption of Chaitén, Chile. J. Geophys. Res. Solid Earth 114 (B4). http://dx.doi.org/10.1029/2008JB006219.</t>
  </si>
  <si>
    <t xml:space="preserve">Waythomas, C.F., Scott, W.E., Prejean, S.G., Schneider, D.J., Izbekov, P., Nye, C.J., 2010. The 7–8 August 2008 eruption of Kasatochi volcano, central Aleutian Islands, Alaska. J. Geophys. Res. Solid Earth 115 (B12). http://dx.doi.org/10.1029/2010JB007437.</t>
  </si>
  <si>
    <t xml:space="preserve">Webster, J.D., Mandeville, C.W., Goldoff, B., Coombs, M.L., Tappen, C., 2006. Augustine volcano-the influence of volatile components in magmas erupted AD 2006 to 2,100 years before present. U.S. Geol. Surv. Prof. Pap. 383–423.</t>
  </si>
  <si>
    <t xml:space="preserve">Williams, S., Self, S., 1983. The October 1902 plinian eruption of Santa Maria volcano, Guatemala. J. Volcanol. Geotherm. Res. 16 (1–2), 33–56. http://dx.doi.org/10.1016/0377-0273(83)90083-5.</t>
  </si>
  <si>
    <t xml:space="preserve">Wolf, K. J., &amp; Eichelberger, J. C. (1997). Syneruptive mixing, degassing, and crystallization at Redoubt Volcano, eruption of December, 1989 to May 1990. Journal of Volcanology and geothermal Research, 75(1-2), 19-37. https://doi.org/10.1016/S0377-0273(96)00055-8</t>
  </si>
  <si>
    <t xml:space="preserve">Woods, A. W., &amp; Kienle, J. (1994). The dynamics and thermodynamics of volcanic clouds: theory and observations from the April 15 and April 21, 1990 eruptions of Redoubt Volcano, Alaska. Journal of Volcanology and Geothermal Research, 62(1-4), 273-299. https://doi.org/10.1016/0377-0273(94)90037-X</t>
  </si>
  <si>
    <t xml:space="preserve">Wright, R., Carn, S.A., Flynn, L.P., 2005. A satellite chronology of the May–June 2003 eruption of Anatahan volcano. J. Volcanol. Geotherm. Res. 146 (1), 102–116. http://dx.doi.org/10.1016/j.jvolgeores.2004.10.021.</t>
  </si>
  <si>
    <t xml:space="preserve">Zen, M., Hadikusumo, D., 1964. Preliminary report on the 1963 eruption of Mt. Agung in Bali (Indonesia). Bull. Volcanol. 27 (1), 269–299. http://dx.doi.org/10.1007/BF02597526.</t>
  </si>
  <si>
    <t xml:space="preserve">Zharinov, N. A., &amp; Demyanchuk, Y. V. (2011). Assessing the volumes of material discharged by Bezymyannyi Volcano during the 1955–2009 period. Journal of Volcanology and Seismology, 5(2), 100-113. https://doi.org/10.1134/S0742046311020072</t>
  </si>
</sst>
</file>

<file path=xl/styles.xml><?xml version="1.0" encoding="utf-8"?>
<styleSheet xmlns="http://schemas.openxmlformats.org/spreadsheetml/2006/main">
  <numFmts count="6">
    <numFmt numFmtId="164" formatCode="General"/>
    <numFmt numFmtId="165" formatCode="@"/>
    <numFmt numFmtId="166" formatCode="dd/mm/yyyy\ hh:mm:ss"/>
    <numFmt numFmtId="167" formatCode="0.00E+00"/>
    <numFmt numFmtId="168" formatCode="d/m/yyyy\ hh:mm"/>
    <numFmt numFmtId="169" formatCode="d/m/yyyy\ hh:mm:ss"/>
  </numFmts>
  <fonts count="16">
    <font>
      <sz val="10"/>
      <color rgb="FF000000"/>
      <name val="Arial"/>
      <family val="0"/>
      <charset val="1"/>
    </font>
    <font>
      <sz val="10"/>
      <name val="Arial"/>
      <family val="0"/>
    </font>
    <font>
      <sz val="10"/>
      <name val="Arial"/>
      <family val="0"/>
    </font>
    <font>
      <sz val="10"/>
      <name val="Arial"/>
      <family val="0"/>
    </font>
    <font>
      <sz val="10"/>
      <color rgb="FF000000"/>
      <name val="Arial"/>
      <family val="2"/>
      <charset val="1"/>
    </font>
    <font>
      <b val="true"/>
      <sz val="10"/>
      <color rgb="FF000000"/>
      <name val="Arial"/>
      <family val="2"/>
      <charset val="1"/>
    </font>
    <font>
      <b val="true"/>
      <sz val="10"/>
      <name val="Arial"/>
      <family val="2"/>
      <charset val="1"/>
    </font>
    <font>
      <i val="true"/>
      <sz val="10"/>
      <color rgb="FF000000"/>
      <name val="Arial"/>
      <family val="2"/>
      <charset val="1"/>
    </font>
    <font>
      <b val="true"/>
      <i val="true"/>
      <sz val="10"/>
      <color rgb="FF000000"/>
      <name val="Arial"/>
      <family val="2"/>
      <charset val="1"/>
    </font>
    <font>
      <b val="true"/>
      <i val="true"/>
      <sz val="10"/>
      <name val="Arial"/>
      <family val="2"/>
      <charset val="1"/>
    </font>
    <font>
      <sz val="11"/>
      <color rgb="FF000000"/>
      <name val="Calibri"/>
      <family val="2"/>
      <charset val="1"/>
    </font>
    <font>
      <sz val="10"/>
      <color rgb="FF000000"/>
      <name val="Roboto"/>
      <family val="0"/>
      <charset val="1"/>
    </font>
    <font>
      <sz val="12"/>
      <color rgb="FF000000"/>
      <name val="Calibri"/>
      <family val="2"/>
      <charset val="1"/>
    </font>
    <font>
      <sz val="11"/>
      <color rgb="FF000000"/>
      <name val="Arial"/>
      <family val="2"/>
      <charset val="1"/>
    </font>
    <font>
      <u val="single"/>
      <sz val="10"/>
      <color rgb="FF1155CC"/>
      <name val="Arial"/>
      <family val="2"/>
      <charset val="1"/>
    </font>
    <font>
      <sz val="11"/>
      <color rgb="FF000000"/>
      <name val="Noto Sans CJK SC"/>
      <family val="2"/>
      <charset val="1"/>
    </font>
  </fonts>
  <fills count="3">
    <fill>
      <patternFill patternType="none"/>
    </fill>
    <fill>
      <patternFill patternType="gray125"/>
    </fill>
    <fill>
      <patternFill patternType="solid">
        <fgColor rgb="FFF2F2F2"/>
        <bgColor rgb="FFFFFFCC"/>
      </patternFill>
    </fill>
  </fills>
  <borders count="1">
    <border diagonalUp="false" diagonalDown="false">
      <left/>
      <right/>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4" fillId="0" borderId="0" applyFont="true" applyBorder="false" applyAlignment="true" applyProtection="false">
      <alignment horizontal="general" vertical="bottom" textRotation="0" wrapText="false" indent="0" shrinkToFit="false"/>
    </xf>
  </cellStyleXfs>
  <cellXfs count="3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4" fontId="0" fillId="2"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true" indent="0" shrinkToFit="false"/>
      <protection locked="true" hidden="false"/>
    </xf>
    <xf numFmtId="164" fontId="5" fillId="0" borderId="0" xfId="0" applyFont="true" applyBorder="false" applyAlignment="true" applyProtection="false">
      <alignment horizontal="left" vertical="bottom" textRotation="0" wrapText="true" indent="0" shrinkToFit="false"/>
      <protection locked="true" hidden="false"/>
    </xf>
    <xf numFmtId="164" fontId="6" fillId="0" borderId="0" xfId="0" applyFont="true" applyBorder="false" applyAlignment="true" applyProtection="false">
      <alignment horizontal="center" vertical="bottom" textRotation="0" wrapText="true" indent="0" shrinkToFit="false"/>
      <protection locked="true" hidden="false"/>
    </xf>
    <xf numFmtId="164" fontId="5" fillId="0" borderId="0" xfId="0" applyFont="true" applyBorder="true" applyAlignment="true" applyProtection="false">
      <alignment horizontal="center" vertical="bottom" textRotation="0" wrapText="true" indent="0" shrinkToFit="false"/>
      <protection locked="true" hidden="false"/>
    </xf>
    <xf numFmtId="164" fontId="7"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center" vertical="bottom" textRotation="0" wrapText="true" indent="0" shrinkToFit="false"/>
      <protection locked="true" hidden="false"/>
    </xf>
    <xf numFmtId="164" fontId="8" fillId="0" borderId="0" xfId="0" applyFont="true" applyBorder="false" applyAlignment="true" applyProtection="false">
      <alignment horizontal="left" vertical="bottom" textRotation="0" wrapText="true" indent="0" shrinkToFit="false"/>
      <protection locked="true" hidden="false"/>
    </xf>
    <xf numFmtId="164" fontId="9" fillId="0" borderId="0" xfId="0" applyFont="true" applyBorder="false" applyAlignment="true" applyProtection="false">
      <alignment horizontal="center" vertical="bottom" textRotation="0" wrapText="true" indent="0" shrinkToFit="false"/>
      <protection locked="true" hidden="false"/>
    </xf>
    <xf numFmtId="164" fontId="8" fillId="0" borderId="0" xfId="0" applyFont="true" applyBorder="false" applyAlignment="true" applyProtection="false">
      <alignment horizontal="general" vertical="bottom" textRotation="0" wrapText="tru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10" fillId="0" borderId="0" xfId="0" applyFont="true" applyBorder="false" applyAlignment="true" applyProtection="false">
      <alignment horizontal="general" vertical="bottom" textRotation="0" wrapText="false" indent="0" shrinkToFit="false"/>
      <protection locked="true" hidden="false"/>
    </xf>
    <xf numFmtId="164" fontId="10" fillId="0" borderId="0" xfId="0" applyFont="true" applyBorder="false" applyAlignment="true" applyProtection="false">
      <alignment horizontal="right" vertical="bottom" textRotation="0" wrapText="false" indent="0" shrinkToFit="false"/>
      <protection locked="true" hidden="false"/>
    </xf>
    <xf numFmtId="165" fontId="4" fillId="0" borderId="0" xfId="0" applyFont="true" applyBorder="false" applyAlignment="true" applyProtection="false">
      <alignment horizontal="left" vertical="bottom" textRotation="0" wrapText="false" indent="0" shrinkToFit="false"/>
      <protection locked="true" hidden="false"/>
    </xf>
    <xf numFmtId="166" fontId="4"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7" fontId="4" fillId="0" borderId="0" xfId="0" applyFont="true" applyBorder="false" applyAlignment="true" applyProtection="false">
      <alignment horizontal="general" vertical="bottom" textRotation="0" wrapText="false" indent="0" shrinkToFit="false"/>
      <protection locked="true" hidden="false"/>
    </xf>
    <xf numFmtId="167" fontId="4" fillId="0" borderId="0" xfId="0" applyFont="true" applyBorder="false" applyAlignment="false" applyProtection="false">
      <alignment horizontal="general" vertical="bottom" textRotation="0" wrapText="false" indent="0" shrinkToFit="false"/>
      <protection locked="true" hidden="false"/>
    </xf>
    <xf numFmtId="165" fontId="10" fillId="0" borderId="0" xfId="0" applyFont="true" applyBorder="fals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right"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6" fontId="10" fillId="0" borderId="0" xfId="0" applyFont="true" applyBorder="false" applyAlignment="true" applyProtection="false">
      <alignment horizontal="right" vertical="bottom" textRotation="0" wrapText="false" indent="0" shrinkToFit="false"/>
      <protection locked="true" hidden="false"/>
    </xf>
    <xf numFmtId="164" fontId="11" fillId="0" borderId="0" xfId="0" applyFont="true" applyBorder="false" applyAlignment="true" applyProtection="false">
      <alignment horizontal="right" vertical="bottom" textRotation="0" wrapText="false" indent="0" shrinkToFit="false"/>
      <protection locked="true" hidden="false"/>
    </xf>
    <xf numFmtId="168" fontId="4" fillId="0" borderId="0" xfId="0" applyFont="true" applyBorder="false" applyAlignment="true" applyProtection="false">
      <alignment horizontal="general" vertical="bottom" textRotation="0" wrapText="false" indent="0" shrinkToFit="false"/>
      <protection locked="true" hidden="false"/>
    </xf>
    <xf numFmtId="169" fontId="4" fillId="0" borderId="0" xfId="0" applyFont="true" applyBorder="false" applyAlignment="true" applyProtection="false">
      <alignment horizontal="general" vertical="bottom" textRotation="0" wrapText="false" indent="0" shrinkToFit="false"/>
      <protection locked="true" hidden="false"/>
    </xf>
    <xf numFmtId="164" fontId="11" fillId="0" borderId="0" xfId="0" applyFont="true" applyBorder="false" applyAlignment="true" applyProtection="false">
      <alignment horizontal="general" vertical="bottom" textRotation="0" wrapText="false" indent="0" shrinkToFit="false"/>
      <protection locked="true" hidden="false"/>
    </xf>
    <xf numFmtId="164" fontId="12" fillId="0" borderId="0" xfId="0" applyFont="true" applyBorder="false" applyAlignment="true" applyProtection="false">
      <alignment horizontal="general" vertical="bottom" textRotation="0" wrapText="false" indent="0" shrinkToFit="false"/>
      <protection locked="true" hidden="false"/>
    </xf>
    <xf numFmtId="164" fontId="13" fillId="0" borderId="0" xfId="0" applyFont="true" applyBorder="false" applyAlignment="true" applyProtection="false">
      <alignment horizontal="general" vertical="bottom" textRotation="0" wrapText="false" indent="0" shrinkToFit="false"/>
      <protection locked="true" hidden="false"/>
    </xf>
    <xf numFmtId="164" fontId="14" fillId="0" borderId="0" xfId="20" applyFont="true" applyBorder="tru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5.xml.rels><?xml version="1.0" encoding="UTF-8"?>
<Relationships xmlns="http://schemas.openxmlformats.org/package/2006/relationships"><Relationship Id="rId1" Type="http://schemas.openxmlformats.org/officeDocument/2006/relationships/hyperlink" Target="http://dx.doi.org/10.1007/s00445-016-1040-5" TargetMode="External"/><Relationship Id="rId2" Type="http://schemas.openxmlformats.org/officeDocument/2006/relationships/hyperlink" Target="https://doi.org/10.1016/j.jvolgeores.2008.10.019" TargetMode="External"/><Relationship Id="rId3" Type="http://schemas.openxmlformats.org/officeDocument/2006/relationships/hyperlink" Target="https://doi.org/10.3389/feart.2018.00116" TargetMode="External"/><Relationship Id="rId4" Type="http://schemas.openxmlformats.org/officeDocument/2006/relationships/hyperlink" Target="http://dx.doi.org/10.1007/BF00371589" TargetMode="External"/><Relationship Id="rId5" Type="http://schemas.openxmlformats.org/officeDocument/2006/relationships/hyperlink" Target="https://doi.org/10.1029/92GL01122" TargetMode="External"/><Relationship Id="rId6" Type="http://schemas.openxmlformats.org/officeDocument/2006/relationships/hyperlink" Target="https://doi.org/10.1134/S0742046317040029" TargetMode="External"/><Relationship Id="rId7" Type="http://schemas.openxmlformats.org/officeDocument/2006/relationships/hyperlink" Target="http://dx.doi.org/10.1029/2009JD013650" TargetMode="External"/><Relationship Id="rId8" Type="http://schemas.openxmlformats.org/officeDocument/2006/relationships/hyperlink" Target="https://doi.org/10.1002/2014GL060623" TargetMode="External"/><Relationship Id="rId9" Type="http://schemas.openxmlformats.org/officeDocument/2006/relationships/hyperlink" Target="http://dx.doi.org/10.1007/s00445-004-0386-2" TargetMode="External"/><Relationship Id="rId10" Type="http://schemas.openxmlformats.org/officeDocument/2006/relationships/hyperlink" Target="http://dx.doi.org/10.1130/G32769.1" TargetMode="External"/><Relationship Id="rId11" Type="http://schemas.openxmlformats.org/officeDocument/2006/relationships/hyperlink" Target="https://doi.org/10.1007/s00445-013-0742-1" TargetMode="External"/><Relationship Id="rId12" Type="http://schemas.openxmlformats.org/officeDocument/2006/relationships/hyperlink" Target="https://doi.org/10.1007/BF02597636" TargetMode="External"/><Relationship Id="rId13" Type="http://schemas.openxmlformats.org/officeDocument/2006/relationships/hyperlink" Target="https://doi.org/10.1016/j.jvolgeores.2005.06.006" TargetMode="External"/><Relationship Id="rId14" Type="http://schemas.openxmlformats.org/officeDocument/2006/relationships/hyperlink" Target="https://doi.org/10.1016/0377-0273(90)90047-J" TargetMode="External"/><Relationship Id="rId15" Type="http://schemas.openxmlformats.org/officeDocument/2006/relationships/hyperlink" Target="https://doi.org/10.1080/07055900.1981.9649108" TargetMode="External"/><Relationship Id="rId16" Type="http://schemas.openxmlformats.org/officeDocument/2006/relationships/hyperlink" Target="http://dx.doi.org/10.1029/2009JD013634" TargetMode="External"/><Relationship Id="rId17" Type="http://schemas.openxmlformats.org/officeDocument/2006/relationships/hyperlink" Target="http://dx.doi.org/10.1016/j.jvolgeores.2012.12.025" TargetMode="External"/><Relationship Id="rId18" Type="http://schemas.openxmlformats.org/officeDocument/2006/relationships/hyperlink" Target="http://dx.doi.org/10.1007/s002540050253" TargetMode="External"/><Relationship Id="rId19" Type="http://schemas.openxmlformats.org/officeDocument/2006/relationships/hyperlink" Target="https://doi.org/10.1130/0016-7606(1978)89" TargetMode="External"/><Relationship Id="rId20" Type="http://schemas.openxmlformats.org/officeDocument/2006/relationships/hyperlink" Target="https://doi.org/10.1016/0377-0273(94)90040-X" TargetMode="External"/><Relationship Id="rId21" Type="http://schemas.openxmlformats.org/officeDocument/2006/relationships/hyperlink" Target="https://doi.org/10.1016/j.jvolgeores.2009.02.004" TargetMode="External"/><Relationship Id="rId22" Type="http://schemas.openxmlformats.org/officeDocument/2006/relationships/hyperlink" Target="https://doi.org/10.1016/j.pce.2011.09.004" TargetMode="External"/><Relationship Id="rId23" Type="http://schemas.openxmlformats.org/officeDocument/2006/relationships/hyperlink" Target="http://dx.doi.org/10.1016/j.epsl.2012.11.002" TargetMode="External"/><Relationship Id="rId24" Type="http://schemas.openxmlformats.org/officeDocument/2006/relationships/hyperlink" Target="https://doi.org/10.1002/2015JB012116" TargetMode="External"/><Relationship Id="rId25" Type="http://schemas.openxmlformats.org/officeDocument/2006/relationships/hyperlink" Target="https://doi.org/10.1002/jgrd.50753" TargetMode="External"/><Relationship Id="rId26" Type="http://schemas.openxmlformats.org/officeDocument/2006/relationships/hyperlink" Target="http://dx.doi.org/10.1016/j.jvolgeores.2016.10.013" TargetMode="External"/><Relationship Id="rId27" Type="http://schemas.openxmlformats.org/officeDocument/2006/relationships/hyperlink" Target="https://doi.org/10.1016/0377-0273(94)90035-3" TargetMode="External"/><Relationship Id="rId28" Type="http://schemas.openxmlformats.org/officeDocument/2006/relationships/hyperlink" Target="https://doi.org/10.1016/j.epsl.2014.03.021" TargetMode="External"/><Relationship Id="rId29" Type="http://schemas.openxmlformats.org/officeDocument/2006/relationships/hyperlink" Target="https://doi.org/10.5479/si.GVP.BGVN199107-358057" TargetMode="External"/><Relationship Id="rId30" Type="http://schemas.openxmlformats.org/officeDocument/2006/relationships/hyperlink" Target="http://dx.doi.org/10.5479/si.GVP.BGVN199610-341090" TargetMode="External"/><Relationship Id="rId31" Type="http://schemas.openxmlformats.org/officeDocument/2006/relationships/hyperlink" Target="http://dx.doi.org/10.5479/si.GVP.BGVN199610-341090" TargetMode="External"/><Relationship Id="rId32" Type="http://schemas.openxmlformats.org/officeDocument/2006/relationships/hyperlink" Target="https://doi.org/10.5479/si.GVP.BGVN199911-344070" TargetMode="External"/><Relationship Id="rId33" Type="http://schemas.openxmlformats.org/officeDocument/2006/relationships/hyperlink" Target="https://doi.org/10.5479/si.GVP.BGVN199904-311360" TargetMode="External"/><Relationship Id="rId34" Type="http://schemas.openxmlformats.org/officeDocument/2006/relationships/hyperlink" Target="https://doi.org/10.5479/si.GVP.BGVN200005-344070" TargetMode="External"/><Relationship Id="rId35" Type="http://schemas.openxmlformats.org/officeDocument/2006/relationships/hyperlink" Target="https://doi.org/10.5479/si.GVP.BGVN200007-284040" TargetMode="External"/><Relationship Id="rId36" Type="http://schemas.openxmlformats.org/officeDocument/2006/relationships/hyperlink" Target="http://dx.doi.org/10.5479/si.GVP.BGVN200211-352010" TargetMode="External"/><Relationship Id="rId37" Type="http://schemas.openxmlformats.org/officeDocument/2006/relationships/hyperlink" Target="https://doi.org/10.5479/si.GVP.BGVN200611-300250" TargetMode="External"/><Relationship Id="rId38" Type="http://schemas.openxmlformats.org/officeDocument/2006/relationships/hyperlink" Target="https://doi.org/10.5479/si.GVP.BGVN200601-313010" TargetMode="External"/><Relationship Id="rId39" Type="http://schemas.openxmlformats.org/officeDocument/2006/relationships/hyperlink" Target="https://doi.org/10.5479/si.GVP.BGVN200804-358041" TargetMode="External"/><Relationship Id="rId40" Type="http://schemas.openxmlformats.org/officeDocument/2006/relationships/hyperlink" Target="https://doi.org/10.5479/si.GVP.BGVN201506-358020" TargetMode="External"/><Relationship Id="rId41" Type="http://schemas.openxmlformats.org/officeDocument/2006/relationships/hyperlink" Target="https://doi.org/10.5479/si.GVP.BGVN201611-357120" TargetMode="External"/><Relationship Id="rId42" Type="http://schemas.openxmlformats.org/officeDocument/2006/relationships/hyperlink" Target="https://doi.org/10.5479/si.GVP.BGVN201705-352080" TargetMode="External"/><Relationship Id="rId43" Type="http://schemas.openxmlformats.org/officeDocument/2006/relationships/hyperlink" Target="https://doi.org/10.5479/si.GVP.BGVN201709-211060" TargetMode="External"/><Relationship Id="rId44" Type="http://schemas.openxmlformats.org/officeDocument/2006/relationships/hyperlink" Target="http://dx.doi.org/10.1038/srep00572" TargetMode="External"/><Relationship Id="rId45" Type="http://schemas.openxmlformats.org/officeDocument/2006/relationships/hyperlink" Target="https://doi.org/10.1029/2003GC000654" TargetMode="External"/><Relationship Id="rId46" Type="http://schemas.openxmlformats.org/officeDocument/2006/relationships/hyperlink" Target="http://dx.doi.org/10.1016/j.jvolgeores.2005.04.002" TargetMode="External"/><Relationship Id="rId47" Type="http://schemas.openxmlformats.org/officeDocument/2006/relationships/hyperlink" Target="http://dx.doi.org/10.1029/96JB01179" TargetMode="External"/><Relationship Id="rId48" Type="http://schemas.openxmlformats.org/officeDocument/2006/relationships/hyperlink" Target="https://doi.org/10.1007/s00445-007-0128-3" TargetMode="External"/><Relationship Id="rId49" Type="http://schemas.openxmlformats.org/officeDocument/2006/relationships/hyperlink" Target="http://dx.doi.org/10.1080/00288306.1999.9514865" TargetMode="External"/><Relationship Id="rId50" Type="http://schemas.openxmlformats.org/officeDocument/2006/relationships/hyperlink" Target="http://dx.doi.org/10.1007/s00445-012-0583-3" TargetMode="External"/><Relationship Id="rId51" Type="http://schemas.openxmlformats.org/officeDocument/2006/relationships/hyperlink" Target="http://dx.doi.org/10.1029/2000JB900427" TargetMode="External"/><Relationship Id="rId52" Type="http://schemas.openxmlformats.org/officeDocument/2006/relationships/hyperlink" Target="http://dx.doi.org/10.1002/2014GL062307" TargetMode="External"/><Relationship Id="rId53" Type="http://schemas.openxmlformats.org/officeDocument/2006/relationships/hyperlink" Target="http://dx.doi.org/10.5194/amt-9-2103-2016" TargetMode="External"/><Relationship Id="rId54" Type="http://schemas.openxmlformats.org/officeDocument/2006/relationships/hyperlink" Target="http://dx.doi.org/10.1016/j.jvolgeores.2011.06.011" TargetMode="External"/><Relationship Id="rId55" Type="http://schemas.openxmlformats.org/officeDocument/2006/relationships/hyperlink" Target="http://dx.doi.org/10.1016/0377-0273(84)90057-X" TargetMode="External"/><Relationship Id="rId56" Type="http://schemas.openxmlformats.org/officeDocument/2006/relationships/hyperlink" Target="http://dx.doi.org/10.1007/s00445-014-0823-9" TargetMode="External"/><Relationship Id="rId57" Type="http://schemas.openxmlformats.org/officeDocument/2006/relationships/hyperlink" Target="https://doi.org/10.1016/j.jvolgeores.2017.03.002" TargetMode="External"/><Relationship Id="rId58" Type="http://schemas.openxmlformats.org/officeDocument/2006/relationships/hyperlink" Target="http://dx.doi.org/10.1016/0377-0273(84)90054-4" TargetMode="External"/><Relationship Id="rId59" Type="http://schemas.openxmlformats.org/officeDocument/2006/relationships/hyperlink" Target="http://dx.doi.org/10.1016/j.epsl.2004.09.036" TargetMode="External"/><Relationship Id="rId60" Type="http://schemas.openxmlformats.org/officeDocument/2006/relationships/hyperlink" Target="http://dx.doi.org/10.1016/0377-0273(94)90025-6" TargetMode="External"/><Relationship Id="rId61" Type="http://schemas.openxmlformats.org/officeDocument/2006/relationships/hyperlink" Target="http://dx.doi.org/10.1134/S0001433815050072" TargetMode="External"/><Relationship Id="rId62" Type="http://schemas.openxmlformats.org/officeDocument/2006/relationships/hyperlink" Target="https://orbi.uliege.be/bitstream/2268/212144/1/Goldschmidt2017_VF1.pdf" TargetMode="External"/><Relationship Id="rId63" Type="http://schemas.openxmlformats.org/officeDocument/2006/relationships/hyperlink" Target="http://dx.doi.org/10.1007/s00445-014-0872-0" TargetMode="External"/><Relationship Id="rId64" Type="http://schemas.openxmlformats.org/officeDocument/2006/relationships/hyperlink" Target="http://dx.doi.org/10.5047/eps.2013.03.016" TargetMode="External"/><Relationship Id="rId65" Type="http://schemas.openxmlformats.org/officeDocument/2006/relationships/hyperlink" Target="http://dx.doi.org/10.1126/science.233.4767.961" TargetMode="External"/><Relationship Id="rId66" Type="http://schemas.openxmlformats.org/officeDocument/2006/relationships/hyperlink" Target="http://dx.doi.org/10.1007/s00445-012-0598-9" TargetMode="External"/><Relationship Id="rId67" Type="http://schemas.openxmlformats.org/officeDocument/2006/relationships/hyperlink" Target="http://dx.doi.org/10.1016/j.jvolgeores.2004.11.036" TargetMode="External"/><Relationship Id="rId68" Type="http://schemas.openxmlformats.org/officeDocument/2006/relationships/hyperlink" Target="http://dx.doi.org/10.1007/s00445-014-0898-3" TargetMode="External"/><Relationship Id="rId69" Type="http://schemas.openxmlformats.org/officeDocument/2006/relationships/hyperlink" Target="https://doi.org/10.1029/2017JB015163" TargetMode="External"/><Relationship Id="rId70" Type="http://schemas.openxmlformats.org/officeDocument/2006/relationships/hyperlink" Target="https://doi.org/10.5194/acp-18-4695-2018" TargetMode="External"/><Relationship Id="rId71" Type="http://schemas.openxmlformats.org/officeDocument/2006/relationships/hyperlink" Target="http://dx.doi.org/10.1002/2014JD022399" TargetMode="External"/><Relationship Id="rId72" Type="http://schemas.openxmlformats.org/officeDocument/2006/relationships/hyperlink" Target="https://doi.org/10.1002/qj.49712757615" TargetMode="External"/><Relationship Id="rId73" Type="http://schemas.openxmlformats.org/officeDocument/2006/relationships/hyperlink" Target="http://dx.doi.org/10.1016/j.jvolgeores.2008.03.003" TargetMode="External"/><Relationship Id="rId74" Type="http://schemas.openxmlformats.org/officeDocument/2006/relationships/hyperlink" Target="https://doi.org/10.1029/2007GL032533" TargetMode="External"/><Relationship Id="rId75" Type="http://schemas.openxmlformats.org/officeDocument/2006/relationships/hyperlink" Target="http://dx.doi.org/10.1016/j.jvolgeores.2016.02.027" TargetMode="External"/><Relationship Id="rId76" Type="http://schemas.openxmlformats.org/officeDocument/2006/relationships/hyperlink" Target="https://doi.org/10.5194/se-8-697-2017" TargetMode="External"/><Relationship Id="rId77" Type="http://schemas.openxmlformats.org/officeDocument/2006/relationships/hyperlink" Target="http://dx.doi.org/10.1016/0377-0273(78)90027-6" TargetMode="External"/><Relationship Id="rId78" Type="http://schemas.openxmlformats.org/officeDocument/2006/relationships/hyperlink" Target="http://dx.doi.org/10.1130/G31110.1" TargetMode="External"/><Relationship Id="rId79" Type="http://schemas.openxmlformats.org/officeDocument/2006/relationships/hyperlink" Target="http://dx.doi.org/10.1029/1998JD200073" TargetMode="External"/><Relationship Id="rId80" Type="http://schemas.openxmlformats.org/officeDocument/2006/relationships/hyperlink" Target="https://doi.org/10.1016/j.jvolgeores.2012.11.004" TargetMode="External"/><Relationship Id="rId81" Type="http://schemas.openxmlformats.org/officeDocument/2006/relationships/hyperlink" Target="http://dx.doi.org/10.1016/j.jvolgeores.2006.09.007" TargetMode="External"/><Relationship Id="rId82" Type="http://schemas.openxmlformats.org/officeDocument/2006/relationships/hyperlink" Target="http://dx.doi.org/10.1007/s00445-012-0615-z" TargetMode="External"/><Relationship Id="rId83" Type="http://schemas.openxmlformats.org/officeDocument/2006/relationships/hyperlink" Target="http://dx.doi.org/10.1007/s00410-010-0584-1" TargetMode="External"/><Relationship Id="rId84" Type="http://schemas.openxmlformats.org/officeDocument/2006/relationships/hyperlink" Target="http://dx.doi.org/10.1016/j.atmosres.2015.09.002" TargetMode="External"/><Relationship Id="rId85" Type="http://schemas.openxmlformats.org/officeDocument/2006/relationships/hyperlink" Target="https://doi.org/10.1007/BF01245474" TargetMode="External"/><Relationship Id="rId86" Type="http://schemas.openxmlformats.org/officeDocument/2006/relationships/hyperlink" Target="https://doi.org/10.1016/0377-0273(84)90055-6" TargetMode="External"/><Relationship Id="rId87" Type="http://schemas.openxmlformats.org/officeDocument/2006/relationships/hyperlink" Target="http://dx.doi.org/10.1007/s00445-015-0908-0" TargetMode="External"/><Relationship Id="rId88" Type="http://schemas.openxmlformats.org/officeDocument/2006/relationships/hyperlink" Target="http://dx.doi.org/10.1007/s00445-002-0229-y" TargetMode="External"/><Relationship Id="rId89" Type="http://schemas.openxmlformats.org/officeDocument/2006/relationships/hyperlink" Target="http://dx.doi.org/10.1016/j.jvolgeores.2013.03.017" TargetMode="External"/><Relationship Id="rId90" Type="http://schemas.openxmlformats.org/officeDocument/2006/relationships/hyperlink" Target="https://doi.org/10.1016/j.jvolgeores.2011.07.010" TargetMode="External"/><Relationship Id="rId91" Type="http://schemas.openxmlformats.org/officeDocument/2006/relationships/hyperlink" Target="http://dx.doi.org/10.1016/0377-0273(90)90075-Q" TargetMode="External"/><Relationship Id="rId92" Type="http://schemas.openxmlformats.org/officeDocument/2006/relationships/hyperlink" Target="http://dx.doi.org/10.1016/0377-0273(83)90083-5" TargetMode="External"/><Relationship Id="rId93" Type="http://schemas.openxmlformats.org/officeDocument/2006/relationships/hyperlink" Target="http://dx.doi.org/10.1007/BF02597526"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A1048576"/>
  <sheetViews>
    <sheetView showFormulas="false" showGridLines="true" showRowColHeaders="true" showZeros="true" rightToLeft="false" tabSelected="true" showOutlineSymbols="true" defaultGridColor="true" view="normal" topLeftCell="A110" colorId="64" zoomScale="100" zoomScaleNormal="100" zoomScalePageLayoutView="100" workbookViewId="0">
      <selection pane="topLeft" activeCell="A137" activeCellId="0" sqref="A137"/>
    </sheetView>
  </sheetViews>
  <sheetFormatPr defaultColWidth="14.53515625" defaultRowHeight="15.75" zeroHeight="false" outlineLevelRow="0" outlineLevelCol="0"/>
  <cols>
    <col collapsed="false" customWidth="true" hidden="false" outlineLevel="0" max="1" min="1" style="1" width="25.16"/>
    <col collapsed="false" customWidth="true" hidden="false" outlineLevel="0" max="2" min="2" style="0" width="74.34"/>
    <col collapsed="false" customWidth="true" hidden="false" outlineLevel="0" max="7" min="3" style="0" width="18.66"/>
    <col collapsed="false" customWidth="true" hidden="false" outlineLevel="0" max="8" min="8" style="0" width="8.16"/>
    <col collapsed="false" customWidth="true" hidden="false" outlineLevel="0" max="10" min="9" style="0" width="18.66"/>
    <col collapsed="false" customWidth="true" hidden="false" outlineLevel="0" max="11" min="11" style="0" width="22.66"/>
    <col collapsed="false" customWidth="true" hidden="false" outlineLevel="0" max="13" min="12" style="0" width="18.66"/>
    <col collapsed="false" customWidth="true" hidden="false" outlineLevel="0" max="17" min="14" style="2" width="18.66"/>
    <col collapsed="false" customWidth="true" hidden="false" outlineLevel="0" max="24" min="18" style="0" width="18.66"/>
    <col collapsed="false" customWidth="true" hidden="false" outlineLevel="0" max="29" min="25" style="2" width="18.66"/>
    <col collapsed="false" customWidth="true" hidden="false" outlineLevel="0" max="34" min="30" style="0" width="18.66"/>
    <col collapsed="false" customWidth="true" hidden="false" outlineLevel="0" max="39" min="35" style="2" width="18.66"/>
    <col collapsed="false" customWidth="true" hidden="false" outlineLevel="0" max="41" min="40" style="0" width="18.66"/>
    <col collapsed="false" customWidth="true" hidden="false" outlineLevel="0" max="47" min="42" style="2" width="18.66"/>
    <col collapsed="false" customWidth="true" hidden="false" outlineLevel="0" max="54" min="48" style="0" width="18.66"/>
    <col collapsed="false" customWidth="true" hidden="false" outlineLevel="0" max="56" min="55" style="2" width="18.66"/>
    <col collapsed="false" customWidth="true" hidden="false" outlineLevel="0" max="58" min="57" style="0" width="18.66"/>
    <col collapsed="false" customWidth="true" hidden="false" outlineLevel="0" max="60" min="59" style="2" width="18.66"/>
    <col collapsed="false" customWidth="true" hidden="false" outlineLevel="0" max="62" min="61" style="0" width="18.66"/>
    <col collapsed="false" customWidth="true" hidden="false" outlineLevel="0" max="68" min="63" style="2" width="18.66"/>
    <col collapsed="false" customWidth="true" hidden="false" outlineLevel="0" max="69" min="69" style="0" width="27.5"/>
    <col collapsed="false" customWidth="false" hidden="false" outlineLevel="0" max="79" min="70" style="3" width="14.5"/>
  </cols>
  <sheetData>
    <row r="1" customFormat="false" ht="56.05" hidden="false" customHeight="true" outlineLevel="0" collapsed="false">
      <c r="A1" s="4"/>
      <c r="B1" s="4"/>
      <c r="C1" s="4"/>
      <c r="D1" s="4"/>
      <c r="E1" s="4"/>
      <c r="F1" s="4"/>
      <c r="G1" s="4"/>
      <c r="H1" s="4"/>
      <c r="I1" s="5"/>
      <c r="J1" s="6"/>
      <c r="K1" s="4"/>
      <c r="L1" s="4"/>
      <c r="M1" s="4"/>
      <c r="N1" s="7" t="s">
        <v>0</v>
      </c>
      <c r="O1" s="7"/>
      <c r="P1" s="7"/>
      <c r="Q1" s="7"/>
      <c r="R1" s="7" t="s">
        <v>1</v>
      </c>
      <c r="S1" s="7"/>
      <c r="T1" s="7"/>
      <c r="U1" s="7"/>
      <c r="V1" s="7"/>
      <c r="W1" s="4"/>
      <c r="X1" s="4"/>
      <c r="Y1" s="7" t="s">
        <v>2</v>
      </c>
      <c r="Z1" s="7"/>
      <c r="AA1" s="7"/>
      <c r="AB1" s="7"/>
      <c r="AC1" s="7"/>
      <c r="AD1" s="7" t="s">
        <v>3</v>
      </c>
      <c r="AE1" s="7"/>
      <c r="AF1" s="7"/>
      <c r="AG1" s="7"/>
      <c r="AH1" s="7"/>
      <c r="AI1" s="7" t="s">
        <v>4</v>
      </c>
      <c r="AJ1" s="7"/>
      <c r="AK1" s="7"/>
      <c r="AL1" s="7"/>
      <c r="AM1" s="4"/>
      <c r="AN1" s="7"/>
      <c r="AO1" s="7"/>
      <c r="AP1" s="7" t="s">
        <v>5</v>
      </c>
      <c r="AQ1" s="7"/>
      <c r="AR1" s="7"/>
      <c r="AS1" s="7"/>
      <c r="AT1" s="7"/>
      <c r="AU1" s="7"/>
      <c r="AV1" s="8"/>
      <c r="AW1" s="8"/>
      <c r="AX1" s="7" t="s">
        <v>6</v>
      </c>
      <c r="AY1" s="7"/>
      <c r="AZ1" s="7"/>
      <c r="BA1" s="7"/>
      <c r="BB1" s="9" t="s">
        <v>7</v>
      </c>
      <c r="BC1" s="7" t="s">
        <v>8</v>
      </c>
      <c r="BD1" s="7"/>
      <c r="BE1" s="7" t="s">
        <v>9</v>
      </c>
      <c r="BF1" s="7"/>
      <c r="BG1" s="7" t="s">
        <v>10</v>
      </c>
      <c r="BH1" s="7"/>
      <c r="BI1" s="7" t="s">
        <v>11</v>
      </c>
      <c r="BJ1" s="7"/>
      <c r="BK1" s="7" t="s">
        <v>12</v>
      </c>
      <c r="BL1" s="7"/>
      <c r="BM1" s="7"/>
      <c r="BN1" s="7"/>
      <c r="BO1" s="7"/>
      <c r="BP1" s="7"/>
      <c r="BQ1" s="4"/>
      <c r="BR1" s="4"/>
      <c r="BS1" s="4"/>
      <c r="BT1" s="4"/>
      <c r="BU1" s="4"/>
      <c r="BV1" s="4"/>
      <c r="BW1" s="4"/>
      <c r="BX1" s="4"/>
      <c r="BY1" s="4"/>
      <c r="BZ1" s="4"/>
      <c r="CA1" s="4"/>
    </row>
    <row r="2" s="14" customFormat="true" ht="46" hidden="false" customHeight="true" outlineLevel="0" collapsed="false">
      <c r="A2" s="10" t="s">
        <v>13</v>
      </c>
      <c r="B2" s="10" t="s">
        <v>14</v>
      </c>
      <c r="C2" s="10" t="s">
        <v>15</v>
      </c>
      <c r="D2" s="10" t="s">
        <v>16</v>
      </c>
      <c r="E2" s="10" t="s">
        <v>17</v>
      </c>
      <c r="F2" s="10" t="s">
        <v>18</v>
      </c>
      <c r="G2" s="10" t="s">
        <v>19</v>
      </c>
      <c r="H2" s="10" t="s">
        <v>20</v>
      </c>
      <c r="I2" s="11" t="s">
        <v>21</v>
      </c>
      <c r="J2" s="12" t="s">
        <v>22</v>
      </c>
      <c r="K2" s="10" t="s">
        <v>23</v>
      </c>
      <c r="L2" s="10" t="s">
        <v>24</v>
      </c>
      <c r="M2" s="10" t="s">
        <v>25</v>
      </c>
      <c r="N2" s="13" t="s">
        <v>26</v>
      </c>
      <c r="O2" s="13" t="s">
        <v>27</v>
      </c>
      <c r="P2" s="13" t="s">
        <v>28</v>
      </c>
      <c r="Q2" s="13" t="s">
        <v>29</v>
      </c>
      <c r="R2" s="13" t="s">
        <v>30</v>
      </c>
      <c r="S2" s="13" t="s">
        <v>31</v>
      </c>
      <c r="T2" s="13" t="s">
        <v>32</v>
      </c>
      <c r="U2" s="13" t="s">
        <v>33</v>
      </c>
      <c r="V2" s="13" t="s">
        <v>34</v>
      </c>
      <c r="W2" s="10" t="s">
        <v>35</v>
      </c>
      <c r="X2" s="10" t="s">
        <v>36</v>
      </c>
      <c r="Y2" s="13" t="s">
        <v>37</v>
      </c>
      <c r="Z2" s="13" t="s">
        <v>38</v>
      </c>
      <c r="AA2" s="13" t="s">
        <v>39</v>
      </c>
      <c r="AB2" s="13" t="s">
        <v>40</v>
      </c>
      <c r="AC2" s="14" t="s">
        <v>41</v>
      </c>
      <c r="AD2" s="13" t="s">
        <v>42</v>
      </c>
      <c r="AE2" s="13" t="s">
        <v>43</v>
      </c>
      <c r="AF2" s="13" t="s">
        <v>44</v>
      </c>
      <c r="AG2" s="13" t="s">
        <v>45</v>
      </c>
      <c r="AH2" s="14" t="s">
        <v>46</v>
      </c>
      <c r="AI2" s="13" t="s">
        <v>47</v>
      </c>
      <c r="AJ2" s="13" t="s">
        <v>48</v>
      </c>
      <c r="AK2" s="13" t="s">
        <v>49</v>
      </c>
      <c r="AL2" s="13" t="s">
        <v>50</v>
      </c>
      <c r="AM2" s="14" t="s">
        <v>51</v>
      </c>
      <c r="AN2" s="13" t="s">
        <v>52</v>
      </c>
      <c r="AO2" s="13" t="s">
        <v>53</v>
      </c>
      <c r="AP2" s="13" t="s">
        <v>54</v>
      </c>
      <c r="AQ2" s="13" t="s">
        <v>55</v>
      </c>
      <c r="AR2" s="13" t="s">
        <v>56</v>
      </c>
      <c r="AS2" s="13" t="s">
        <v>57</v>
      </c>
      <c r="AT2" s="13" t="s">
        <v>58</v>
      </c>
      <c r="AU2" s="13" t="s">
        <v>59</v>
      </c>
      <c r="AV2" s="13" t="s">
        <v>60</v>
      </c>
      <c r="AW2" s="13" t="s">
        <v>61</v>
      </c>
      <c r="AX2" s="13" t="s">
        <v>62</v>
      </c>
      <c r="AY2" s="13" t="s">
        <v>63</v>
      </c>
      <c r="AZ2" s="13" t="s">
        <v>64</v>
      </c>
      <c r="BA2" s="13" t="s">
        <v>65</v>
      </c>
      <c r="BB2" s="13" t="s">
        <v>66</v>
      </c>
      <c r="BC2" s="13" t="s">
        <v>67</v>
      </c>
      <c r="BD2" s="13" t="s">
        <v>68</v>
      </c>
      <c r="BE2" s="13" t="s">
        <v>69</v>
      </c>
      <c r="BF2" s="13" t="s">
        <v>70</v>
      </c>
      <c r="BG2" s="13" t="s">
        <v>71</v>
      </c>
      <c r="BH2" s="13" t="s">
        <v>72</v>
      </c>
      <c r="BI2" s="13" t="s">
        <v>73</v>
      </c>
      <c r="BJ2" s="13" t="s">
        <v>74</v>
      </c>
      <c r="BK2" s="13" t="s">
        <v>75</v>
      </c>
      <c r="BL2" s="13" t="s">
        <v>76</v>
      </c>
      <c r="BM2" s="13" t="s">
        <v>77</v>
      </c>
      <c r="BN2" s="13" t="s">
        <v>78</v>
      </c>
      <c r="BO2" s="13" t="s">
        <v>79</v>
      </c>
      <c r="BP2" s="13" t="s">
        <v>80</v>
      </c>
      <c r="BQ2" s="10" t="s">
        <v>81</v>
      </c>
      <c r="BR2" s="13"/>
      <c r="BS2" s="13"/>
      <c r="BT2" s="13"/>
      <c r="BU2" s="13"/>
      <c r="BV2" s="13"/>
      <c r="BW2" s="13"/>
      <c r="BX2" s="13"/>
      <c r="BY2" s="13"/>
      <c r="BZ2" s="13"/>
      <c r="CA2" s="13"/>
    </row>
    <row r="3" customFormat="false" ht="14.4" hidden="false" customHeight="false" outlineLevel="0" collapsed="false">
      <c r="A3" s="15" t="s">
        <v>82</v>
      </c>
      <c r="B3" s="15" t="s">
        <v>83</v>
      </c>
      <c r="C3" s="1" t="n">
        <v>264020</v>
      </c>
      <c r="D3" s="1" t="n">
        <v>16210</v>
      </c>
      <c r="E3" s="1" t="n">
        <v>-8.343</v>
      </c>
      <c r="F3" s="1" t="n">
        <v>115.508</v>
      </c>
      <c r="G3" s="1" t="n">
        <v>3142</v>
      </c>
      <c r="H3" s="16" t="n">
        <v>1963</v>
      </c>
      <c r="I3" s="17" t="s">
        <v>84</v>
      </c>
      <c r="J3" s="1" t="s">
        <v>85</v>
      </c>
      <c r="K3" s="18" t="n">
        <v>23086.9375</v>
      </c>
      <c r="L3" s="1" t="s">
        <v>86</v>
      </c>
      <c r="M3" s="19" t="s">
        <v>87</v>
      </c>
      <c r="N3" s="1" t="n">
        <v>5.25</v>
      </c>
      <c r="O3" s="1" t="n">
        <v>1</v>
      </c>
      <c r="P3" s="1" t="n">
        <v>1.75</v>
      </c>
      <c r="Q3" s="1" t="n">
        <v>1</v>
      </c>
      <c r="R3" s="20" t="n">
        <v>374000000000</v>
      </c>
      <c r="S3" s="1" t="n">
        <v>0</v>
      </c>
      <c r="T3" s="20" t="n">
        <v>62400000000</v>
      </c>
      <c r="U3" s="20" t="n">
        <v>250000000000</v>
      </c>
      <c r="V3" s="1" t="n">
        <v>1</v>
      </c>
      <c r="W3" s="1" t="n">
        <v>1040</v>
      </c>
      <c r="X3" s="1" t="s">
        <v>88</v>
      </c>
      <c r="Y3" s="1" t="n">
        <v>13</v>
      </c>
      <c r="Z3" s="1" t="n">
        <v>2</v>
      </c>
      <c r="AA3" s="1" t="n">
        <v>6.5</v>
      </c>
      <c r="AB3" s="1" t="n">
        <v>2</v>
      </c>
      <c r="AC3" s="19" t="s">
        <v>89</v>
      </c>
      <c r="AD3" s="1" t="n">
        <v>10</v>
      </c>
      <c r="AE3" s="1" t="n">
        <v>2</v>
      </c>
      <c r="AF3" s="1" t="n">
        <v>5</v>
      </c>
      <c r="AG3" s="1" t="n">
        <v>2</v>
      </c>
      <c r="AH3" s="1" t="s">
        <v>90</v>
      </c>
      <c r="AI3" s="1" t="n">
        <v>19</v>
      </c>
      <c r="AJ3" s="1" t="n">
        <v>2</v>
      </c>
      <c r="AK3" s="1" t="n">
        <v>3</v>
      </c>
      <c r="AL3" s="1" t="n">
        <v>2</v>
      </c>
      <c r="AM3" s="1" t="s">
        <v>91</v>
      </c>
      <c r="AN3" s="20" t="n">
        <v>101600000000</v>
      </c>
      <c r="AO3" s="21" t="n">
        <v>60960000000</v>
      </c>
      <c r="AP3" s="19" t="s">
        <v>87</v>
      </c>
      <c r="AQ3" s="19" t="s">
        <v>87</v>
      </c>
      <c r="AR3" s="19" t="s">
        <v>87</v>
      </c>
      <c r="AS3" s="1" t="n">
        <v>8</v>
      </c>
      <c r="AT3" s="1" t="s">
        <v>92</v>
      </c>
      <c r="AU3" s="19" t="s">
        <v>87</v>
      </c>
      <c r="AV3" s="1" t="s">
        <v>93</v>
      </c>
      <c r="AW3" s="19" t="s">
        <v>87</v>
      </c>
      <c r="AX3" s="19" t="s">
        <v>94</v>
      </c>
      <c r="AY3" s="19" t="s">
        <v>95</v>
      </c>
      <c r="AZ3" s="19" t="s">
        <v>95</v>
      </c>
      <c r="BA3" s="19" t="s">
        <v>95</v>
      </c>
      <c r="BB3" s="19" t="s">
        <v>87</v>
      </c>
      <c r="BC3" s="19" t="s">
        <v>87</v>
      </c>
      <c r="BD3" s="19" t="s">
        <v>96</v>
      </c>
      <c r="BE3" s="19" t="s">
        <v>87</v>
      </c>
      <c r="BF3" s="19" t="s">
        <v>96</v>
      </c>
      <c r="BG3" s="1" t="n">
        <v>4.3</v>
      </c>
      <c r="BH3" s="1" t="n">
        <v>2.7</v>
      </c>
      <c r="BI3" s="1" t="n">
        <v>1070</v>
      </c>
      <c r="BJ3" s="1" t="n">
        <v>30</v>
      </c>
      <c r="BK3" s="1" t="n">
        <v>10.082076127803</v>
      </c>
      <c r="BL3" s="1" t="n">
        <v>0.0107831556322885</v>
      </c>
      <c r="BM3" s="1" t="n">
        <v>0.00194010080123735</v>
      </c>
      <c r="BN3" s="1" t="n">
        <v>3.57163573428847</v>
      </c>
      <c r="BO3" s="1" t="n">
        <v>0.0100030040336663</v>
      </c>
      <c r="BP3" s="1" t="n">
        <v>0.000512981677721318</v>
      </c>
      <c r="BQ3" s="1" t="s">
        <v>97</v>
      </c>
      <c r="BR3" s="19"/>
      <c r="BS3" s="19"/>
      <c r="BT3" s="19"/>
      <c r="BU3" s="19"/>
      <c r="BV3" s="19"/>
      <c r="BW3" s="19"/>
      <c r="BX3" s="19"/>
      <c r="BY3" s="19"/>
      <c r="BZ3" s="19"/>
      <c r="CA3" s="19"/>
    </row>
    <row r="4" customFormat="false" ht="14.4" hidden="false" customHeight="false" outlineLevel="0" collapsed="false">
      <c r="A4" s="15" t="s">
        <v>82</v>
      </c>
      <c r="B4" s="15" t="s">
        <v>83</v>
      </c>
      <c r="C4" s="1" t="n">
        <v>264020</v>
      </c>
      <c r="D4" s="1" t="n">
        <v>16210</v>
      </c>
      <c r="E4" s="1" t="n">
        <v>-8.343</v>
      </c>
      <c r="F4" s="1" t="n">
        <v>115.508</v>
      </c>
      <c r="G4" s="1" t="n">
        <v>3142</v>
      </c>
      <c r="H4" s="16" t="n">
        <v>1963</v>
      </c>
      <c r="I4" s="17" t="s">
        <v>98</v>
      </c>
      <c r="J4" s="1" t="s">
        <v>99</v>
      </c>
      <c r="K4" s="18" t="n">
        <v>23147.3958333333</v>
      </c>
      <c r="L4" s="1" t="s">
        <v>86</v>
      </c>
      <c r="M4" s="19" t="s">
        <v>87</v>
      </c>
      <c r="N4" s="1" t="n">
        <v>4.5</v>
      </c>
      <c r="O4" s="1" t="n">
        <v>0</v>
      </c>
      <c r="P4" s="1" t="n">
        <v>0.5</v>
      </c>
      <c r="Q4" s="1" t="n">
        <v>0</v>
      </c>
      <c r="R4" s="20" t="n">
        <v>354000000000</v>
      </c>
      <c r="S4" s="1" t="n">
        <v>0</v>
      </c>
      <c r="T4" s="20" t="s">
        <v>87</v>
      </c>
      <c r="U4" s="20" t="s">
        <v>87</v>
      </c>
      <c r="V4" s="1" t="s">
        <v>96</v>
      </c>
      <c r="W4" s="1" t="n">
        <v>1040</v>
      </c>
      <c r="X4" s="1" t="s">
        <v>88</v>
      </c>
      <c r="Y4" s="1" t="n">
        <v>13</v>
      </c>
      <c r="Z4" s="1" t="n">
        <v>2</v>
      </c>
      <c r="AA4" s="1" t="n">
        <v>6.5</v>
      </c>
      <c r="AB4" s="1" t="n">
        <v>2</v>
      </c>
      <c r="AC4" s="19" t="s">
        <v>89</v>
      </c>
      <c r="AD4" s="1" t="n">
        <v>10</v>
      </c>
      <c r="AE4" s="1" t="n">
        <v>2</v>
      </c>
      <c r="AF4" s="1" t="n">
        <v>5</v>
      </c>
      <c r="AG4" s="1" t="n">
        <v>2</v>
      </c>
      <c r="AH4" s="1" t="s">
        <v>90</v>
      </c>
      <c r="AI4" s="1" t="n">
        <v>19</v>
      </c>
      <c r="AJ4" s="1" t="n">
        <v>2</v>
      </c>
      <c r="AK4" s="1" t="n">
        <v>3</v>
      </c>
      <c r="AL4" s="1" t="n">
        <v>2</v>
      </c>
      <c r="AM4" s="1" t="s">
        <v>91</v>
      </c>
      <c r="AN4" s="20" t="n">
        <v>152400000000</v>
      </c>
      <c r="AO4" s="21" t="n">
        <v>91440000000</v>
      </c>
      <c r="AP4" s="19" t="s">
        <v>87</v>
      </c>
      <c r="AQ4" s="19" t="s">
        <v>87</v>
      </c>
      <c r="AR4" s="19" t="s">
        <v>87</v>
      </c>
      <c r="AS4" s="1" t="n">
        <v>8</v>
      </c>
      <c r="AT4" s="1" t="s">
        <v>92</v>
      </c>
      <c r="AU4" s="19" t="s">
        <v>87</v>
      </c>
      <c r="AV4" s="1" t="s">
        <v>100</v>
      </c>
      <c r="AW4" s="19" t="s">
        <v>87</v>
      </c>
      <c r="AX4" s="19" t="s">
        <v>94</v>
      </c>
      <c r="AY4" s="19" t="s">
        <v>95</v>
      </c>
      <c r="AZ4" s="19" t="s">
        <v>95</v>
      </c>
      <c r="BA4" s="19" t="s">
        <v>95</v>
      </c>
      <c r="BB4" s="19" t="s">
        <v>87</v>
      </c>
      <c r="BC4" s="19" t="s">
        <v>87</v>
      </c>
      <c r="BD4" s="19" t="s">
        <v>96</v>
      </c>
      <c r="BE4" s="19" t="s">
        <v>87</v>
      </c>
      <c r="BF4" s="19" t="s">
        <v>96</v>
      </c>
      <c r="BG4" s="1" t="n">
        <v>4.3</v>
      </c>
      <c r="BH4" s="1" t="n">
        <v>2.7</v>
      </c>
      <c r="BI4" s="1" t="n">
        <v>1070</v>
      </c>
      <c r="BJ4" s="1" t="n">
        <v>30</v>
      </c>
      <c r="BK4" s="1" t="n">
        <v>8.18631367580934</v>
      </c>
      <c r="BL4" s="1" t="n">
        <v>0.0106123023709304</v>
      </c>
      <c r="BM4" s="1" t="n">
        <v>0.00134254387229636</v>
      </c>
      <c r="BN4" s="1" t="n">
        <v>8.76241838866485</v>
      </c>
      <c r="BO4" s="1" t="n">
        <v>0.0100283652863301</v>
      </c>
      <c r="BP4" s="1" t="n">
        <v>0.00156412769491669</v>
      </c>
      <c r="BQ4" s="1" t="s">
        <v>97</v>
      </c>
      <c r="BR4" s="19"/>
      <c r="BS4" s="19"/>
      <c r="BT4" s="19"/>
      <c r="BU4" s="19"/>
      <c r="BV4" s="19"/>
      <c r="BW4" s="19"/>
      <c r="BX4" s="19"/>
      <c r="BY4" s="19"/>
      <c r="BZ4" s="19"/>
      <c r="CA4" s="19"/>
    </row>
    <row r="5" customFormat="false" ht="14.4" hidden="false" customHeight="false" outlineLevel="0" collapsed="false">
      <c r="A5" s="15" t="s">
        <v>101</v>
      </c>
      <c r="B5" s="15" t="s">
        <v>95</v>
      </c>
      <c r="C5" s="1" t="n">
        <v>284200</v>
      </c>
      <c r="D5" s="1" t="n">
        <v>18535</v>
      </c>
      <c r="E5" s="1" t="n">
        <v>16.35</v>
      </c>
      <c r="F5" s="1" t="n">
        <v>145.67</v>
      </c>
      <c r="G5" s="1" t="n">
        <v>0</v>
      </c>
      <c r="H5" s="16" t="n">
        <v>2003</v>
      </c>
      <c r="I5" s="17" t="s">
        <v>98</v>
      </c>
      <c r="J5" s="1" t="s">
        <v>102</v>
      </c>
      <c r="K5" s="18" t="n">
        <v>37751.3125</v>
      </c>
      <c r="L5" s="1" t="s">
        <v>103</v>
      </c>
      <c r="M5" s="19" t="s">
        <v>87</v>
      </c>
      <c r="N5" s="1" t="n">
        <v>35</v>
      </c>
      <c r="O5" s="1" t="n">
        <v>1</v>
      </c>
      <c r="P5" s="1" t="n">
        <v>5</v>
      </c>
      <c r="Q5" s="1" t="n">
        <v>0</v>
      </c>
      <c r="R5" s="20" t="n">
        <v>29300000000</v>
      </c>
      <c r="S5" s="1" t="n">
        <v>0</v>
      </c>
      <c r="T5" s="20" t="s">
        <v>87</v>
      </c>
      <c r="U5" s="20" t="s">
        <v>87</v>
      </c>
      <c r="V5" s="1" t="s">
        <v>96</v>
      </c>
      <c r="W5" s="1" t="n">
        <v>1400</v>
      </c>
      <c r="X5" s="1" t="s">
        <v>88</v>
      </c>
      <c r="Y5" s="1" t="n">
        <v>8</v>
      </c>
      <c r="Z5" s="1" t="n">
        <v>1</v>
      </c>
      <c r="AA5" s="1" t="n">
        <v>3</v>
      </c>
      <c r="AB5" s="1" t="n">
        <v>1</v>
      </c>
      <c r="AC5" s="1" t="s">
        <v>104</v>
      </c>
      <c r="AD5" s="1" t="n">
        <v>7</v>
      </c>
      <c r="AE5" s="1" t="n">
        <v>1</v>
      </c>
      <c r="AF5" s="1" t="n">
        <v>3</v>
      </c>
      <c r="AG5" s="1" t="n">
        <v>1</v>
      </c>
      <c r="AH5" s="1" t="s">
        <v>105</v>
      </c>
      <c r="AI5" s="1" t="n">
        <v>10</v>
      </c>
      <c r="AJ5" s="1" t="n">
        <v>0</v>
      </c>
      <c r="AK5" s="1" t="n">
        <v>5</v>
      </c>
      <c r="AL5" s="1" t="n">
        <v>0</v>
      </c>
      <c r="AM5" s="1" t="s">
        <v>105</v>
      </c>
      <c r="AN5" s="20" t="n">
        <v>0</v>
      </c>
      <c r="AO5" s="20" t="n">
        <v>0</v>
      </c>
      <c r="AP5" s="1" t="n">
        <v>13</v>
      </c>
      <c r="AQ5" s="1" t="n">
        <v>0.5</v>
      </c>
      <c r="AR5" s="1" t="n">
        <v>7</v>
      </c>
      <c r="AS5" s="1" t="n">
        <v>4</v>
      </c>
      <c r="AT5" s="1" t="n">
        <v>20</v>
      </c>
      <c r="AU5" s="19" t="s">
        <v>87</v>
      </c>
      <c r="AV5" s="1" t="s">
        <v>100</v>
      </c>
      <c r="AW5" s="1" t="n">
        <v>2.5</v>
      </c>
      <c r="AX5" s="19" t="s">
        <v>94</v>
      </c>
      <c r="AY5" s="19" t="s">
        <v>95</v>
      </c>
      <c r="AZ5" s="19" t="s">
        <v>95</v>
      </c>
      <c r="BA5" s="19" t="s">
        <v>95</v>
      </c>
      <c r="BB5" s="19" t="s">
        <v>87</v>
      </c>
      <c r="BC5" s="19" t="s">
        <v>87</v>
      </c>
      <c r="BD5" s="19" t="s">
        <v>96</v>
      </c>
      <c r="BE5" s="19" t="s">
        <v>87</v>
      </c>
      <c r="BF5" s="19" t="s">
        <v>96</v>
      </c>
      <c r="BG5" s="1" t="n">
        <v>1.9</v>
      </c>
      <c r="BH5" s="1" t="n">
        <v>1.4</v>
      </c>
      <c r="BI5" s="1" t="n">
        <v>1050</v>
      </c>
      <c r="BJ5" s="1" t="n">
        <v>50</v>
      </c>
      <c r="BK5" s="1" t="n">
        <v>5.43757180873154</v>
      </c>
      <c r="BL5" s="1" t="n">
        <v>0.0119685329026582</v>
      </c>
      <c r="BM5" s="1" t="n">
        <v>0.000786466883462413</v>
      </c>
      <c r="BN5" s="1" t="n">
        <v>6.43651926609031</v>
      </c>
      <c r="BO5" s="1" t="n">
        <v>0.011966502719883</v>
      </c>
      <c r="BP5" s="1" t="n">
        <v>0.0010610884476104</v>
      </c>
      <c r="BQ5" s="1" t="s">
        <v>106</v>
      </c>
      <c r="BR5" s="19"/>
      <c r="BS5" s="19"/>
      <c r="BT5" s="19"/>
      <c r="BU5" s="19"/>
      <c r="BV5" s="19"/>
      <c r="BW5" s="19"/>
      <c r="BX5" s="19"/>
      <c r="BY5" s="19"/>
      <c r="BZ5" s="19"/>
      <c r="CA5" s="19"/>
    </row>
    <row r="6" customFormat="false" ht="14.4" hidden="false" customHeight="false" outlineLevel="0" collapsed="false">
      <c r="A6" s="15" t="s">
        <v>101</v>
      </c>
      <c r="B6" s="15" t="s">
        <v>95</v>
      </c>
      <c r="C6" s="1" t="n">
        <v>284200</v>
      </c>
      <c r="D6" s="1" t="n">
        <v>18535</v>
      </c>
      <c r="E6" s="1" t="n">
        <v>16.35</v>
      </c>
      <c r="F6" s="1" t="n">
        <v>145.67</v>
      </c>
      <c r="G6" s="1" t="n">
        <v>0</v>
      </c>
      <c r="H6" s="16" t="n">
        <v>2003</v>
      </c>
      <c r="I6" s="17" t="s">
        <v>107</v>
      </c>
      <c r="J6" s="1" t="s">
        <v>108</v>
      </c>
      <c r="K6" s="18" t="n">
        <v>37785.5798611111</v>
      </c>
      <c r="L6" s="1" t="s">
        <v>103</v>
      </c>
      <c r="M6" s="19" t="s">
        <v>87</v>
      </c>
      <c r="N6" s="1" t="n">
        <v>48</v>
      </c>
      <c r="O6" s="1" t="n">
        <v>1</v>
      </c>
      <c r="P6" s="1" t="n">
        <v>7.5</v>
      </c>
      <c r="Q6" s="1" t="n">
        <v>1</v>
      </c>
      <c r="R6" s="20" t="n">
        <v>9250000000</v>
      </c>
      <c r="S6" s="1" t="n">
        <v>0</v>
      </c>
      <c r="T6" s="20" t="s">
        <v>87</v>
      </c>
      <c r="U6" s="20" t="s">
        <v>87</v>
      </c>
      <c r="V6" s="1" t="s">
        <v>96</v>
      </c>
      <c r="W6" s="1" t="n">
        <v>1400</v>
      </c>
      <c r="X6" s="1" t="s">
        <v>88</v>
      </c>
      <c r="Y6" s="1" t="n">
        <v>2.5</v>
      </c>
      <c r="Z6" s="1" t="n">
        <v>0</v>
      </c>
      <c r="AA6" s="1" t="n">
        <v>1.5</v>
      </c>
      <c r="AB6" s="1" t="n">
        <v>2</v>
      </c>
      <c r="AC6" s="1" t="s">
        <v>104</v>
      </c>
      <c r="AD6" s="19" t="s">
        <v>87</v>
      </c>
      <c r="AE6" s="19" t="s">
        <v>96</v>
      </c>
      <c r="AF6" s="19" t="s">
        <v>96</v>
      </c>
      <c r="AG6" s="19" t="s">
        <v>96</v>
      </c>
      <c r="AH6" s="19" t="s">
        <v>89</v>
      </c>
      <c r="AI6" s="19" t="s">
        <v>87</v>
      </c>
      <c r="AJ6" s="19" t="s">
        <v>96</v>
      </c>
      <c r="AK6" s="19" t="s">
        <v>96</v>
      </c>
      <c r="AL6" s="19" t="s">
        <v>96</v>
      </c>
      <c r="AM6" s="19" t="s">
        <v>89</v>
      </c>
      <c r="AN6" s="20" t="n">
        <v>0</v>
      </c>
      <c r="AO6" s="20" t="n">
        <v>0</v>
      </c>
      <c r="AP6" s="1" t="n">
        <v>13</v>
      </c>
      <c r="AQ6" s="1" t="n">
        <v>0.5</v>
      </c>
      <c r="AR6" s="1" t="n">
        <v>7</v>
      </c>
      <c r="AS6" s="1" t="n">
        <v>4</v>
      </c>
      <c r="AT6" s="1" t="n">
        <v>1</v>
      </c>
      <c r="AU6" s="19" t="s">
        <v>87</v>
      </c>
      <c r="AV6" s="1" t="s">
        <v>93</v>
      </c>
      <c r="AW6" s="1" t="n">
        <v>1.5</v>
      </c>
      <c r="AX6" s="19" t="s">
        <v>94</v>
      </c>
      <c r="AY6" s="19" t="s">
        <v>95</v>
      </c>
      <c r="AZ6" s="19" t="s">
        <v>95</v>
      </c>
      <c r="BA6" s="19" t="s">
        <v>95</v>
      </c>
      <c r="BB6" s="19" t="s">
        <v>87</v>
      </c>
      <c r="BC6" s="19" t="s">
        <v>87</v>
      </c>
      <c r="BD6" s="19" t="s">
        <v>96</v>
      </c>
      <c r="BE6" s="19" t="s">
        <v>87</v>
      </c>
      <c r="BF6" s="19" t="s">
        <v>96</v>
      </c>
      <c r="BG6" s="1" t="n">
        <v>1.9</v>
      </c>
      <c r="BH6" s="1" t="n">
        <v>1.4</v>
      </c>
      <c r="BI6" s="1" t="n">
        <v>1050</v>
      </c>
      <c r="BJ6" s="1" t="n">
        <v>50</v>
      </c>
      <c r="BK6" s="1" t="n">
        <v>2.79892902053931</v>
      </c>
      <c r="BL6" s="1" t="n">
        <v>0.0115242232122041</v>
      </c>
      <c r="BM6" s="1" t="n">
        <v>0.00186032545951582</v>
      </c>
      <c r="BN6" s="1" t="n">
        <v>3.23093578309651</v>
      </c>
      <c r="BO6" s="1" t="n">
        <v>0.0118519604175599</v>
      </c>
      <c r="BP6" s="1" t="n">
        <v>0.00191364744356332</v>
      </c>
      <c r="BQ6" s="1" t="s">
        <v>106</v>
      </c>
      <c r="BR6" s="19"/>
      <c r="BS6" s="19"/>
      <c r="BT6" s="19"/>
      <c r="BU6" s="19"/>
      <c r="BV6" s="19"/>
      <c r="BW6" s="19"/>
      <c r="BX6" s="19"/>
      <c r="BY6" s="19"/>
      <c r="BZ6" s="19"/>
      <c r="CA6" s="19"/>
    </row>
    <row r="7" customFormat="false" ht="14.4" hidden="false" customHeight="false" outlineLevel="0" collapsed="false">
      <c r="A7" s="15" t="s">
        <v>109</v>
      </c>
      <c r="B7" s="15" t="s">
        <v>110</v>
      </c>
      <c r="C7" s="1" t="n">
        <v>313010</v>
      </c>
      <c r="D7" s="1" t="n">
        <v>20273</v>
      </c>
      <c r="E7" s="1" t="n">
        <v>59.363</v>
      </c>
      <c r="F7" s="1" t="n">
        <v>-153.43</v>
      </c>
      <c r="G7" s="1" t="n">
        <v>1252</v>
      </c>
      <c r="H7" s="16" t="n">
        <v>2006</v>
      </c>
      <c r="I7" s="17" t="s">
        <v>111</v>
      </c>
      <c r="J7" s="1" t="s">
        <v>112</v>
      </c>
      <c r="K7" s="18" t="n">
        <v>38734.7069444444</v>
      </c>
      <c r="L7" s="1" t="s">
        <v>87</v>
      </c>
      <c r="M7" s="19" t="s">
        <v>87</v>
      </c>
      <c r="N7" s="1" t="n">
        <v>0.0697</v>
      </c>
      <c r="O7" s="1" t="n">
        <v>0</v>
      </c>
      <c r="P7" s="1" t="n">
        <v>0.023001</v>
      </c>
      <c r="Q7" s="1" t="n">
        <v>2</v>
      </c>
      <c r="R7" s="20" t="n">
        <v>1730000000</v>
      </c>
      <c r="S7" s="1" t="n">
        <v>0</v>
      </c>
      <c r="T7" s="20" t="s">
        <v>87</v>
      </c>
      <c r="U7" s="20" t="s">
        <v>87</v>
      </c>
      <c r="V7" s="1" t="s">
        <v>96</v>
      </c>
      <c r="W7" s="1" t="n">
        <v>1000</v>
      </c>
      <c r="X7" s="1" t="s">
        <v>94</v>
      </c>
      <c r="Y7" s="1" t="n">
        <v>13.5</v>
      </c>
      <c r="Z7" s="1" t="n">
        <v>0</v>
      </c>
      <c r="AA7" s="1" t="n">
        <v>1.5</v>
      </c>
      <c r="AB7" s="1" t="n">
        <v>0</v>
      </c>
      <c r="AC7" s="1" t="s">
        <v>113</v>
      </c>
      <c r="AD7" s="19" t="s">
        <v>87</v>
      </c>
      <c r="AE7" s="19" t="s">
        <v>96</v>
      </c>
      <c r="AF7" s="19" t="s">
        <v>96</v>
      </c>
      <c r="AG7" s="19" t="s">
        <v>96</v>
      </c>
      <c r="AH7" s="19" t="s">
        <v>89</v>
      </c>
      <c r="AI7" s="19" t="s">
        <v>87</v>
      </c>
      <c r="AJ7" s="19" t="s">
        <v>96</v>
      </c>
      <c r="AK7" s="19" t="s">
        <v>96</v>
      </c>
      <c r="AL7" s="19" t="s">
        <v>96</v>
      </c>
      <c r="AM7" s="19" t="s">
        <v>89</v>
      </c>
      <c r="AN7" s="20" t="n">
        <v>0</v>
      </c>
      <c r="AO7" s="20" t="n">
        <v>0</v>
      </c>
      <c r="AP7" s="1" t="n">
        <v>12</v>
      </c>
      <c r="AQ7" s="1" t="s">
        <v>114</v>
      </c>
      <c r="AR7" s="1" t="n">
        <v>90</v>
      </c>
      <c r="AS7" s="1" t="n">
        <v>5</v>
      </c>
      <c r="AT7" s="19" t="s">
        <v>87</v>
      </c>
      <c r="AU7" s="1" t="n">
        <v>0.01</v>
      </c>
      <c r="AV7" s="1" t="s">
        <v>93</v>
      </c>
      <c r="AW7" s="1" t="n">
        <v>7</v>
      </c>
      <c r="AX7" s="19" t="s">
        <v>94</v>
      </c>
      <c r="AY7" s="19" t="s">
        <v>95</v>
      </c>
      <c r="AZ7" s="19" t="s">
        <v>95</v>
      </c>
      <c r="BA7" s="19" t="s">
        <v>95</v>
      </c>
      <c r="BB7" s="19" t="s">
        <v>87</v>
      </c>
      <c r="BC7" s="1" t="n">
        <v>30</v>
      </c>
      <c r="BD7" s="19" t="s">
        <v>87</v>
      </c>
      <c r="BE7" s="1" t="n">
        <v>110</v>
      </c>
      <c r="BF7" s="19" t="s">
        <v>87</v>
      </c>
      <c r="BG7" s="1" t="n">
        <v>3.2</v>
      </c>
      <c r="BH7" s="1" t="n">
        <v>1.2</v>
      </c>
      <c r="BI7" s="1" t="n">
        <v>950</v>
      </c>
      <c r="BJ7" s="1" t="n">
        <v>100</v>
      </c>
      <c r="BK7" s="1" t="n">
        <v>4.37279765326245</v>
      </c>
      <c r="BL7" s="1" t="n">
        <v>0.0152099410954102</v>
      </c>
      <c r="BM7" s="1" t="n">
        <v>0.000611503662065864</v>
      </c>
      <c r="BN7" s="1" t="n">
        <v>5.99352441445854</v>
      </c>
      <c r="BO7" s="1" t="n">
        <v>0.0152984179088677</v>
      </c>
      <c r="BP7" s="1" t="n">
        <v>0.000759625866729629</v>
      </c>
      <c r="BQ7" s="1" t="s">
        <v>115</v>
      </c>
      <c r="BR7" s="19"/>
      <c r="BS7" s="19"/>
      <c r="BT7" s="19"/>
      <c r="BU7" s="19"/>
      <c r="BV7" s="19"/>
      <c r="BW7" s="19"/>
      <c r="BX7" s="19"/>
      <c r="BY7" s="19"/>
      <c r="BZ7" s="19"/>
      <c r="CA7" s="19"/>
    </row>
    <row r="8" customFormat="false" ht="14.4" hidden="false" customHeight="false" outlineLevel="0" collapsed="false">
      <c r="A8" s="15" t="s">
        <v>116</v>
      </c>
      <c r="B8" s="15" t="s">
        <v>117</v>
      </c>
      <c r="C8" s="1" t="n">
        <v>300250</v>
      </c>
      <c r="D8" s="1" t="n">
        <v>19336</v>
      </c>
      <c r="E8" s="19" t="n">
        <f aca="false">55.972</f>
        <v>55.972</v>
      </c>
      <c r="F8" s="19" t="n">
        <f aca="false">160.595</f>
        <v>160.595</v>
      </c>
      <c r="G8" s="1" t="n">
        <v>3085</v>
      </c>
      <c r="H8" s="16" t="n">
        <v>1956</v>
      </c>
      <c r="I8" s="17" t="s">
        <v>118</v>
      </c>
      <c r="J8" s="1" t="s">
        <v>119</v>
      </c>
      <c r="K8" s="18" t="n">
        <v>20544.2160300926</v>
      </c>
      <c r="L8" s="1" t="s">
        <v>86</v>
      </c>
      <c r="M8" s="1" t="s">
        <v>120</v>
      </c>
      <c r="N8" s="1" t="n">
        <v>2.5</v>
      </c>
      <c r="O8" s="1" t="n">
        <v>1</v>
      </c>
      <c r="P8" s="1" t="n">
        <v>1.5</v>
      </c>
      <c r="Q8" s="1" t="n">
        <v>1</v>
      </c>
      <c r="R8" s="20" t="n">
        <v>500000000000</v>
      </c>
      <c r="S8" s="1" t="n">
        <v>1</v>
      </c>
      <c r="T8" s="20" t="n">
        <v>200000000000</v>
      </c>
      <c r="U8" s="20" t="n">
        <v>200000000000</v>
      </c>
      <c r="V8" s="1" t="n">
        <v>2</v>
      </c>
      <c r="W8" s="1" t="n">
        <v>1000</v>
      </c>
      <c r="X8" s="1" t="s">
        <v>88</v>
      </c>
      <c r="Y8" s="1" t="n">
        <v>39.5</v>
      </c>
      <c r="Z8" s="1" t="n">
        <v>1</v>
      </c>
      <c r="AA8" s="1" t="n">
        <v>5.5</v>
      </c>
      <c r="AB8" s="1" t="n">
        <v>2</v>
      </c>
      <c r="AC8" s="1" t="s">
        <v>90</v>
      </c>
      <c r="AD8" s="19" t="s">
        <v>87</v>
      </c>
      <c r="AE8" s="19" t="s">
        <v>96</v>
      </c>
      <c r="AF8" s="19" t="s">
        <v>96</v>
      </c>
      <c r="AG8" s="19" t="s">
        <v>96</v>
      </c>
      <c r="AH8" s="19" t="s">
        <v>89</v>
      </c>
      <c r="AI8" s="19" t="s">
        <v>87</v>
      </c>
      <c r="AJ8" s="19" t="s">
        <v>96</v>
      </c>
      <c r="AK8" s="19" t="s">
        <v>96</v>
      </c>
      <c r="AL8" s="19" t="s">
        <v>96</v>
      </c>
      <c r="AM8" s="19" t="s">
        <v>89</v>
      </c>
      <c r="AN8" s="20" t="n">
        <v>1160000000000</v>
      </c>
      <c r="AO8" s="20" t="n">
        <v>300000000000</v>
      </c>
      <c r="AP8" s="19" t="s">
        <v>87</v>
      </c>
      <c r="AQ8" s="19" t="s">
        <v>87</v>
      </c>
      <c r="AR8" s="19" t="s">
        <v>87</v>
      </c>
      <c r="AS8" s="19" t="s">
        <v>87</v>
      </c>
      <c r="AT8" s="19" t="s">
        <v>87</v>
      </c>
      <c r="AU8" s="19" t="s">
        <v>87</v>
      </c>
      <c r="AV8" s="19" t="s">
        <v>87</v>
      </c>
      <c r="AW8" s="19" t="s">
        <v>87</v>
      </c>
      <c r="AX8" s="19" t="s">
        <v>94</v>
      </c>
      <c r="AY8" s="19" t="s">
        <v>95</v>
      </c>
      <c r="AZ8" s="19" t="s">
        <v>95</v>
      </c>
      <c r="BA8" s="19" t="s">
        <v>95</v>
      </c>
      <c r="BB8" s="19" t="s">
        <v>87</v>
      </c>
      <c r="BC8" s="19" t="s">
        <v>87</v>
      </c>
      <c r="BD8" s="19" t="s">
        <v>96</v>
      </c>
      <c r="BE8" s="1" t="n">
        <v>500</v>
      </c>
      <c r="BF8" s="19" t="s">
        <v>87</v>
      </c>
      <c r="BG8" s="1" t="n">
        <v>2.5</v>
      </c>
      <c r="BH8" s="1" t="n">
        <v>1.5</v>
      </c>
      <c r="BI8" s="1" t="n">
        <v>890</v>
      </c>
      <c r="BJ8" s="1" t="n">
        <v>40</v>
      </c>
      <c r="BK8" s="1" t="n">
        <v>9.97392243695337</v>
      </c>
      <c r="BL8" s="1" t="n">
        <v>0.0202681178820682</v>
      </c>
      <c r="BM8" s="1" t="n">
        <v>0.000477032915787475</v>
      </c>
      <c r="BN8" s="1" t="n">
        <v>17.699317621854</v>
      </c>
      <c r="BO8" s="1" t="n">
        <v>0.0200172797011959</v>
      </c>
      <c r="BP8" s="1" t="n">
        <v>0.000776498009471125</v>
      </c>
      <c r="BQ8" s="1" t="s">
        <v>121</v>
      </c>
      <c r="BR8" s="19"/>
      <c r="BS8" s="19"/>
      <c r="BT8" s="19"/>
      <c r="BU8" s="19"/>
      <c r="BV8" s="19"/>
      <c r="BW8" s="19"/>
      <c r="BX8" s="19"/>
      <c r="BY8" s="19"/>
      <c r="BZ8" s="19"/>
      <c r="CA8" s="19"/>
    </row>
    <row r="9" customFormat="false" ht="14.4" hidden="false" customHeight="false" outlineLevel="0" collapsed="false">
      <c r="A9" s="15" t="s">
        <v>116</v>
      </c>
      <c r="B9" s="15" t="s">
        <v>117</v>
      </c>
      <c r="C9" s="1" t="n">
        <v>300250</v>
      </c>
      <c r="D9" s="1" t="n">
        <v>19361</v>
      </c>
      <c r="E9" s="19" t="n">
        <f aca="false">55.972</f>
        <v>55.972</v>
      </c>
      <c r="F9" s="19" t="n">
        <f aca="false">160.595</f>
        <v>160.595</v>
      </c>
      <c r="G9" s="1" t="n">
        <v>2882</v>
      </c>
      <c r="H9" s="16" t="n">
        <v>1984</v>
      </c>
      <c r="I9" s="17" t="s">
        <v>122</v>
      </c>
      <c r="J9" s="1" t="s">
        <v>123</v>
      </c>
      <c r="K9" s="18" t="n">
        <v>30967.9583333333</v>
      </c>
      <c r="L9" s="1" t="s">
        <v>87</v>
      </c>
      <c r="M9" s="1" t="s">
        <v>120</v>
      </c>
      <c r="N9" s="1" t="n">
        <v>30</v>
      </c>
      <c r="O9" s="1" t="n">
        <v>1</v>
      </c>
      <c r="P9" s="1" t="n">
        <v>9</v>
      </c>
      <c r="Q9" s="1" t="n">
        <v>2</v>
      </c>
      <c r="R9" s="20" t="n">
        <v>11000000000</v>
      </c>
      <c r="S9" s="1" t="n">
        <v>1</v>
      </c>
      <c r="T9" s="20" t="s">
        <v>87</v>
      </c>
      <c r="U9" s="20" t="s">
        <v>87</v>
      </c>
      <c r="V9" s="20" t="s">
        <v>96</v>
      </c>
      <c r="W9" s="1" t="n">
        <v>1000</v>
      </c>
      <c r="X9" s="1" t="s">
        <v>88</v>
      </c>
      <c r="Y9" s="1" t="n">
        <v>7.5</v>
      </c>
      <c r="Z9" s="1" t="n">
        <v>0</v>
      </c>
      <c r="AA9" s="1" t="n">
        <v>2.5</v>
      </c>
      <c r="AB9" s="1" t="n">
        <v>1</v>
      </c>
      <c r="AC9" s="1" t="s">
        <v>89</v>
      </c>
      <c r="AD9" s="19" t="s">
        <v>87</v>
      </c>
      <c r="AE9" s="19" t="s">
        <v>96</v>
      </c>
      <c r="AF9" s="19" t="s">
        <v>96</v>
      </c>
      <c r="AG9" s="19" t="s">
        <v>96</v>
      </c>
      <c r="AH9" s="19" t="s">
        <v>89</v>
      </c>
      <c r="AI9" s="1" t="n">
        <v>9</v>
      </c>
      <c r="AJ9" s="1" t="n">
        <v>0</v>
      </c>
      <c r="AK9" s="1" t="n">
        <v>1.5</v>
      </c>
      <c r="AL9" s="1" t="n">
        <v>2</v>
      </c>
      <c r="AM9" s="19" t="s">
        <v>89</v>
      </c>
      <c r="AN9" s="20" t="n">
        <v>21200000000</v>
      </c>
      <c r="AO9" s="21" t="s">
        <v>87</v>
      </c>
      <c r="AP9" s="19" t="s">
        <v>87</v>
      </c>
      <c r="AQ9" s="19" t="s">
        <v>87</v>
      </c>
      <c r="AR9" s="19" t="s">
        <v>87</v>
      </c>
      <c r="AS9" s="19" t="s">
        <v>87</v>
      </c>
      <c r="AT9" s="19" t="s">
        <v>87</v>
      </c>
      <c r="AU9" s="19" t="s">
        <v>87</v>
      </c>
      <c r="AV9" s="19" t="s">
        <v>87</v>
      </c>
      <c r="AW9" s="19" t="s">
        <v>87</v>
      </c>
      <c r="AX9" s="19" t="s">
        <v>94</v>
      </c>
      <c r="AY9" s="19" t="s">
        <v>95</v>
      </c>
      <c r="AZ9" s="19" t="s">
        <v>95</v>
      </c>
      <c r="BA9" s="19" t="s">
        <v>95</v>
      </c>
      <c r="BB9" s="19" t="s">
        <v>87</v>
      </c>
      <c r="BC9" s="19" t="s">
        <v>87</v>
      </c>
      <c r="BD9" s="19" t="s">
        <v>96</v>
      </c>
      <c r="BE9" s="19" t="s">
        <v>87</v>
      </c>
      <c r="BF9" s="19" t="s">
        <v>96</v>
      </c>
      <c r="BG9" s="19" t="s">
        <v>87</v>
      </c>
      <c r="BH9" s="19" t="s">
        <v>96</v>
      </c>
      <c r="BI9" s="19" t="s">
        <v>87</v>
      </c>
      <c r="BJ9" s="19" t="s">
        <v>96</v>
      </c>
      <c r="BK9" s="1" t="n">
        <v>28.5714804120384</v>
      </c>
      <c r="BL9" s="1" t="n">
        <v>0.0114806090985285</v>
      </c>
      <c r="BM9" s="1" t="n">
        <v>0.0102447715662292</v>
      </c>
      <c r="BN9" s="1" t="n">
        <v>30.675098859938</v>
      </c>
      <c r="BO9" s="1" t="n">
        <v>0.0114091085085178</v>
      </c>
      <c r="BP9" s="1" t="n">
        <v>0.0109351287820979</v>
      </c>
      <c r="BQ9" s="1" t="s">
        <v>124</v>
      </c>
      <c r="BR9" s="19"/>
      <c r="BS9" s="19"/>
      <c r="BT9" s="19"/>
      <c r="BU9" s="19"/>
      <c r="BV9" s="19"/>
      <c r="BW9" s="19"/>
      <c r="BX9" s="19"/>
      <c r="BY9" s="19"/>
      <c r="BZ9" s="19"/>
      <c r="CA9" s="19"/>
    </row>
    <row r="10" customFormat="false" ht="14.4" hidden="false" customHeight="false" outlineLevel="0" collapsed="false">
      <c r="A10" s="15" t="s">
        <v>116</v>
      </c>
      <c r="B10" s="15" t="s">
        <v>117</v>
      </c>
      <c r="C10" s="1" t="n">
        <v>300250</v>
      </c>
      <c r="D10" s="1" t="n">
        <v>19382</v>
      </c>
      <c r="E10" s="19" t="n">
        <f aca="false">55.972</f>
        <v>55.972</v>
      </c>
      <c r="F10" s="19" t="n">
        <f aca="false">160.595</f>
        <v>160.595</v>
      </c>
      <c r="G10" s="1" t="n">
        <v>2882</v>
      </c>
      <c r="H10" s="16" t="n">
        <v>2005</v>
      </c>
      <c r="I10" s="17" t="s">
        <v>125</v>
      </c>
      <c r="J10" s="1" t="s">
        <v>126</v>
      </c>
      <c r="K10" s="18" t="n">
        <v>38363.3347222222</v>
      </c>
      <c r="L10" s="1" t="s">
        <v>87</v>
      </c>
      <c r="M10" s="19" t="s">
        <v>87</v>
      </c>
      <c r="N10" s="1" t="n">
        <v>5.75</v>
      </c>
      <c r="O10" s="1" t="n">
        <v>0</v>
      </c>
      <c r="P10" s="1" t="n">
        <v>1.75</v>
      </c>
      <c r="Q10" s="1" t="n">
        <v>0</v>
      </c>
      <c r="R10" s="20" t="n">
        <v>50000000000</v>
      </c>
      <c r="S10" s="1" t="n">
        <v>0</v>
      </c>
      <c r="T10" s="20" t="s">
        <v>87</v>
      </c>
      <c r="U10" s="20" t="s">
        <v>87</v>
      </c>
      <c r="V10" s="20" t="s">
        <v>96</v>
      </c>
      <c r="W10" s="1" t="n">
        <v>1000</v>
      </c>
      <c r="X10" s="1" t="s">
        <v>88</v>
      </c>
      <c r="Y10" s="19" t="s">
        <v>87</v>
      </c>
      <c r="Z10" s="19" t="s">
        <v>96</v>
      </c>
      <c r="AA10" s="19" t="s">
        <v>96</v>
      </c>
      <c r="AB10" s="19" t="s">
        <v>96</v>
      </c>
      <c r="AC10" s="19" t="s">
        <v>96</v>
      </c>
      <c r="AD10" s="1" t="n">
        <v>8.5</v>
      </c>
      <c r="AE10" s="1" t="n">
        <v>1</v>
      </c>
      <c r="AF10" s="1" t="n">
        <v>1.5</v>
      </c>
      <c r="AG10" s="1" t="n">
        <v>1</v>
      </c>
      <c r="AH10" s="1" t="s">
        <v>105</v>
      </c>
      <c r="AI10" s="19" t="s">
        <v>87</v>
      </c>
      <c r="AJ10" s="19" t="s">
        <v>96</v>
      </c>
      <c r="AK10" s="19" t="s">
        <v>96</v>
      </c>
      <c r="AL10" s="19" t="s">
        <v>96</v>
      </c>
      <c r="AM10" s="19" t="s">
        <v>89</v>
      </c>
      <c r="AN10" s="20" t="n">
        <v>8900000000</v>
      </c>
      <c r="AO10" s="21" t="s">
        <v>87</v>
      </c>
      <c r="AP10" s="19" t="s">
        <v>87</v>
      </c>
      <c r="AQ10" s="19" t="s">
        <v>87</v>
      </c>
      <c r="AR10" s="19" t="s">
        <v>87</v>
      </c>
      <c r="AS10" s="19" t="s">
        <v>87</v>
      </c>
      <c r="AT10" s="19" t="s">
        <v>87</v>
      </c>
      <c r="AU10" s="19" t="s">
        <v>87</v>
      </c>
      <c r="AV10" s="19" t="s">
        <v>87</v>
      </c>
      <c r="AW10" s="19" t="s">
        <v>87</v>
      </c>
      <c r="AX10" s="19" t="s">
        <v>94</v>
      </c>
      <c r="AY10" s="19" t="s">
        <v>95</v>
      </c>
      <c r="AZ10" s="19" t="s">
        <v>95</v>
      </c>
      <c r="BA10" s="19" t="s">
        <v>95</v>
      </c>
      <c r="BB10" s="19" t="s">
        <v>87</v>
      </c>
      <c r="BC10" s="19" t="s">
        <v>87</v>
      </c>
      <c r="BD10" s="19" t="s">
        <v>96</v>
      </c>
      <c r="BE10" s="19" t="s">
        <v>87</v>
      </c>
      <c r="BF10" s="19" t="s">
        <v>96</v>
      </c>
      <c r="BG10" s="19" t="s">
        <v>87</v>
      </c>
      <c r="BH10" s="19" t="s">
        <v>96</v>
      </c>
      <c r="BI10" s="19" t="s">
        <v>87</v>
      </c>
      <c r="BJ10" s="19" t="s">
        <v>96</v>
      </c>
      <c r="BK10" s="1" t="n">
        <v>26.4761849423913</v>
      </c>
      <c r="BL10" s="1" t="n">
        <v>0.0123023826699399</v>
      </c>
      <c r="BM10" s="1" t="n">
        <v>0.00794035413262089</v>
      </c>
      <c r="BN10" s="1" t="n">
        <v>27.4548216657004</v>
      </c>
      <c r="BO10" s="1" t="n">
        <v>0.00964240147877174</v>
      </c>
      <c r="BP10" s="1" t="n">
        <v>0.00817029287596502</v>
      </c>
      <c r="BQ10" s="1" t="s">
        <v>127</v>
      </c>
      <c r="BR10" s="19"/>
      <c r="BS10" s="19"/>
      <c r="BT10" s="19"/>
      <c r="BU10" s="19"/>
      <c r="BV10" s="19"/>
      <c r="BW10" s="19"/>
      <c r="BX10" s="19"/>
      <c r="BY10" s="19"/>
      <c r="BZ10" s="19"/>
      <c r="CA10" s="19"/>
    </row>
    <row r="11" customFormat="false" ht="14.4" hidden="false" customHeight="false" outlineLevel="0" collapsed="false">
      <c r="A11" s="15" t="s">
        <v>116</v>
      </c>
      <c r="B11" s="15" t="s">
        <v>117</v>
      </c>
      <c r="C11" s="1" t="n">
        <v>300250</v>
      </c>
      <c r="D11" s="1" t="n">
        <v>19384</v>
      </c>
      <c r="E11" s="19" t="n">
        <f aca="false">55.972</f>
        <v>55.972</v>
      </c>
      <c r="F11" s="19" t="n">
        <f aca="false">160.595</f>
        <v>160.595</v>
      </c>
      <c r="G11" s="1" t="n">
        <v>2882</v>
      </c>
      <c r="H11" s="16" t="n">
        <v>2006</v>
      </c>
      <c r="I11" s="17" t="s">
        <v>128</v>
      </c>
      <c r="J11" s="1" t="s">
        <v>129</v>
      </c>
      <c r="K11" s="18" t="n">
        <v>39075.3868055556</v>
      </c>
      <c r="L11" s="1" t="s">
        <v>87</v>
      </c>
      <c r="M11" s="1" t="s">
        <v>120</v>
      </c>
      <c r="N11" s="1" t="n">
        <v>1</v>
      </c>
      <c r="O11" s="1" t="n">
        <v>0</v>
      </c>
      <c r="P11" s="1" t="n">
        <v>0.5</v>
      </c>
      <c r="Q11" s="1" t="n">
        <v>2</v>
      </c>
      <c r="R11" s="20" t="n">
        <v>5100000000</v>
      </c>
      <c r="S11" s="1" t="n">
        <v>0</v>
      </c>
      <c r="T11" s="20" t="n">
        <v>1300000000</v>
      </c>
      <c r="U11" s="20" t="n">
        <v>1900000000</v>
      </c>
      <c r="V11" s="1" t="n">
        <v>0</v>
      </c>
      <c r="W11" s="1" t="n">
        <v>1750</v>
      </c>
      <c r="X11" s="1" t="s">
        <v>94</v>
      </c>
      <c r="Y11" s="1" t="n">
        <v>13.5</v>
      </c>
      <c r="Z11" s="1" t="n">
        <v>0</v>
      </c>
      <c r="AA11" s="1" t="n">
        <v>2.5</v>
      </c>
      <c r="AB11" s="1" t="n">
        <v>0</v>
      </c>
      <c r="AC11" s="1" t="s">
        <v>90</v>
      </c>
      <c r="AD11" s="1" t="n">
        <v>9.5</v>
      </c>
      <c r="AE11" s="1" t="n">
        <v>0</v>
      </c>
      <c r="AF11" s="1" t="n">
        <v>1</v>
      </c>
      <c r="AG11" s="1" t="n">
        <v>0</v>
      </c>
      <c r="AH11" s="1" t="s">
        <v>105</v>
      </c>
      <c r="AI11" s="19" t="s">
        <v>87</v>
      </c>
      <c r="AJ11" s="19" t="s">
        <v>96</v>
      </c>
      <c r="AK11" s="19" t="s">
        <v>96</v>
      </c>
      <c r="AL11" s="19" t="s">
        <v>96</v>
      </c>
      <c r="AM11" s="19" t="s">
        <v>89</v>
      </c>
      <c r="AN11" s="20" t="n">
        <v>140000000000</v>
      </c>
      <c r="AO11" s="20" t="n">
        <v>35000000000</v>
      </c>
      <c r="AP11" s="1" t="n">
        <v>49</v>
      </c>
      <c r="AQ11" s="1" t="n">
        <v>23</v>
      </c>
      <c r="AR11" s="1" t="n">
        <v>105</v>
      </c>
      <c r="AS11" s="1" t="n">
        <v>4</v>
      </c>
      <c r="AT11" s="19" t="s">
        <v>87</v>
      </c>
      <c r="AU11" s="1" t="n">
        <v>0.2</v>
      </c>
      <c r="AV11" s="1" t="s">
        <v>130</v>
      </c>
      <c r="AW11" s="19" t="s">
        <v>87</v>
      </c>
      <c r="AX11" s="19" t="s">
        <v>94</v>
      </c>
      <c r="AY11" s="19" t="s">
        <v>95</v>
      </c>
      <c r="AZ11" s="19" t="s">
        <v>95</v>
      </c>
      <c r="BA11" s="19" t="s">
        <v>95</v>
      </c>
      <c r="BB11" s="19" t="s">
        <v>87</v>
      </c>
      <c r="BC11" s="1" t="n">
        <v>80</v>
      </c>
      <c r="BD11" s="19" t="s">
        <v>87</v>
      </c>
      <c r="BE11" s="19" t="s">
        <v>87</v>
      </c>
      <c r="BF11" s="19" t="s">
        <v>96</v>
      </c>
      <c r="BG11" s="1" t="n">
        <v>3.5</v>
      </c>
      <c r="BH11" s="19" t="s">
        <v>87</v>
      </c>
      <c r="BI11" s="19" t="s">
        <v>87</v>
      </c>
      <c r="BJ11" s="19" t="s">
        <v>96</v>
      </c>
      <c r="BK11" s="1" t="n">
        <v>13.3269076039509</v>
      </c>
      <c r="BL11" s="1" t="n">
        <v>0.0168015223110881</v>
      </c>
      <c r="BM11" s="1" t="n">
        <v>0.00242979866494083</v>
      </c>
      <c r="BN11" s="1" t="n">
        <v>13.1796685990922</v>
      </c>
      <c r="BO11" s="1" t="n">
        <v>0.0170299591642769</v>
      </c>
      <c r="BP11" s="1" t="n">
        <v>0.00232934593304696</v>
      </c>
      <c r="BQ11" s="1" t="s">
        <v>131</v>
      </c>
      <c r="BR11" s="19"/>
      <c r="BS11" s="19"/>
      <c r="BT11" s="19"/>
      <c r="BU11" s="19"/>
      <c r="BV11" s="19"/>
      <c r="BW11" s="19"/>
      <c r="BX11" s="19"/>
      <c r="BY11" s="19"/>
      <c r="BZ11" s="19"/>
      <c r="CA11" s="19"/>
    </row>
    <row r="12" customFormat="false" ht="14.4" hidden="false" customHeight="false" outlineLevel="0" collapsed="false">
      <c r="A12" s="15" t="s">
        <v>116</v>
      </c>
      <c r="B12" s="15" t="s">
        <v>117</v>
      </c>
      <c r="C12" s="1" t="n">
        <v>300250</v>
      </c>
      <c r="D12" s="1" t="n">
        <v>19387</v>
      </c>
      <c r="E12" s="19" t="n">
        <f aca="false">55.972</f>
        <v>55.972</v>
      </c>
      <c r="F12" s="19" t="n">
        <f aca="false">160.595</f>
        <v>160.595</v>
      </c>
      <c r="G12" s="1" t="n">
        <v>2882</v>
      </c>
      <c r="H12" s="16" t="n">
        <v>2009</v>
      </c>
      <c r="I12" s="17" t="s">
        <v>132</v>
      </c>
      <c r="J12" s="1" t="s">
        <v>133</v>
      </c>
      <c r="K12" s="18" t="n">
        <v>40163.90625</v>
      </c>
      <c r="L12" s="1" t="s">
        <v>87</v>
      </c>
      <c r="M12" s="1" t="s">
        <v>120</v>
      </c>
      <c r="N12" s="1" t="n">
        <v>2.9</v>
      </c>
      <c r="O12" s="1" t="n">
        <v>0</v>
      </c>
      <c r="P12" s="1" t="n">
        <v>1.75</v>
      </c>
      <c r="Q12" s="1" t="n">
        <v>1</v>
      </c>
      <c r="R12" s="20" t="n">
        <v>3400000000</v>
      </c>
      <c r="S12" s="1" t="n">
        <v>0</v>
      </c>
      <c r="T12" s="20" t="s">
        <v>87</v>
      </c>
      <c r="U12" s="20" t="s">
        <v>87</v>
      </c>
      <c r="V12" s="20" t="s">
        <v>96</v>
      </c>
      <c r="W12" s="1" t="n">
        <v>1750</v>
      </c>
      <c r="X12" s="1" t="s">
        <v>94</v>
      </c>
      <c r="Y12" s="1" t="n">
        <v>11</v>
      </c>
      <c r="Z12" s="1" t="n">
        <v>1</v>
      </c>
      <c r="AA12" s="1" t="n">
        <v>3</v>
      </c>
      <c r="AB12" s="1" t="n">
        <v>1</v>
      </c>
      <c r="AC12" s="1" t="s">
        <v>89</v>
      </c>
      <c r="AD12" s="1" t="n">
        <v>7.5</v>
      </c>
      <c r="AE12" s="1" t="n">
        <v>0</v>
      </c>
      <c r="AF12" s="1" t="n">
        <v>2.5</v>
      </c>
      <c r="AG12" s="1" t="n">
        <v>0</v>
      </c>
      <c r="AH12" s="19" t="s">
        <v>89</v>
      </c>
      <c r="AI12" s="19" t="s">
        <v>87</v>
      </c>
      <c r="AJ12" s="19" t="s">
        <v>96</v>
      </c>
      <c r="AK12" s="19" t="s">
        <v>96</v>
      </c>
      <c r="AL12" s="19" t="s">
        <v>96</v>
      </c>
      <c r="AM12" s="19" t="s">
        <v>89</v>
      </c>
      <c r="AN12" s="21" t="s">
        <v>87</v>
      </c>
      <c r="AO12" s="21" t="s">
        <v>87</v>
      </c>
      <c r="AP12" s="1" t="n">
        <v>26</v>
      </c>
      <c r="AQ12" s="1" t="n">
        <v>26</v>
      </c>
      <c r="AR12" s="1" t="n">
        <v>59</v>
      </c>
      <c r="AS12" s="1" t="n">
        <v>5</v>
      </c>
      <c r="AT12" s="19" t="s">
        <v>87</v>
      </c>
      <c r="AU12" s="1" t="n">
        <v>0.1</v>
      </c>
      <c r="AV12" s="1" t="s">
        <v>130</v>
      </c>
      <c r="AW12" s="19" t="s">
        <v>87</v>
      </c>
      <c r="AX12" s="19" t="s">
        <v>94</v>
      </c>
      <c r="AY12" s="19" t="s">
        <v>95</v>
      </c>
      <c r="AZ12" s="19" t="s">
        <v>95</v>
      </c>
      <c r="BA12" s="19" t="s">
        <v>95</v>
      </c>
      <c r="BB12" s="19" t="s">
        <v>87</v>
      </c>
      <c r="BC12" s="1" t="n">
        <v>80</v>
      </c>
      <c r="BD12" s="19" t="s">
        <v>87</v>
      </c>
      <c r="BE12" s="19" t="s">
        <v>87</v>
      </c>
      <c r="BF12" s="19" t="s">
        <v>96</v>
      </c>
      <c r="BG12" s="19" t="s">
        <v>87</v>
      </c>
      <c r="BH12" s="19" t="s">
        <v>96</v>
      </c>
      <c r="BI12" s="19" t="s">
        <v>87</v>
      </c>
      <c r="BJ12" s="19" t="s">
        <v>96</v>
      </c>
      <c r="BK12" s="1" t="n">
        <v>16.9180070423791</v>
      </c>
      <c r="BL12" s="1" t="n">
        <v>0.0162331605639438</v>
      </c>
      <c r="BM12" s="1" t="n">
        <v>0.00296726892928759</v>
      </c>
      <c r="BN12" s="1" t="n">
        <v>22.3527640960417</v>
      </c>
      <c r="BO12" s="1" t="n">
        <v>0.0152513958362206</v>
      </c>
      <c r="BP12" s="1" t="n">
        <v>0.00400005651180187</v>
      </c>
      <c r="BQ12" s="1" t="s">
        <v>134</v>
      </c>
      <c r="BR12" s="19"/>
      <c r="BS12" s="19"/>
      <c r="BT12" s="19"/>
      <c r="BU12" s="19"/>
      <c r="BV12" s="19"/>
      <c r="BW12" s="19"/>
      <c r="BX12" s="19"/>
      <c r="BY12" s="19"/>
      <c r="BZ12" s="19"/>
      <c r="CA12" s="19"/>
    </row>
    <row r="13" customFormat="false" ht="14.4" hidden="false" customHeight="false" outlineLevel="0" collapsed="false">
      <c r="A13" s="15" t="s">
        <v>135</v>
      </c>
      <c r="B13" s="15" t="s">
        <v>136</v>
      </c>
      <c r="C13" s="1" t="n">
        <v>358020</v>
      </c>
      <c r="D13" s="1" t="n">
        <v>21076</v>
      </c>
      <c r="E13" s="1" t="n">
        <v>-41.33</v>
      </c>
      <c r="F13" s="1" t="n">
        <v>-72.618</v>
      </c>
      <c r="G13" s="1" t="n">
        <v>2003</v>
      </c>
      <c r="H13" s="16" t="n">
        <v>2015</v>
      </c>
      <c r="I13" s="17" t="s">
        <v>137</v>
      </c>
      <c r="J13" s="1" t="s">
        <v>138</v>
      </c>
      <c r="K13" s="18" t="n">
        <v>42116.8784722222</v>
      </c>
      <c r="L13" s="1" t="s">
        <v>86</v>
      </c>
      <c r="M13" s="1" t="s">
        <v>120</v>
      </c>
      <c r="N13" s="1" t="n">
        <v>1.5</v>
      </c>
      <c r="O13" s="1" t="n">
        <v>0</v>
      </c>
      <c r="P13" s="1" t="n">
        <v>0.07</v>
      </c>
      <c r="Q13" s="1" t="n">
        <v>0</v>
      </c>
      <c r="R13" s="20" t="n">
        <v>101000000000</v>
      </c>
      <c r="S13" s="1" t="n">
        <v>0</v>
      </c>
      <c r="T13" s="20" t="n">
        <v>56000000000</v>
      </c>
      <c r="U13" s="20" t="n">
        <v>56000000000</v>
      </c>
      <c r="V13" s="1" t="n">
        <v>0</v>
      </c>
      <c r="W13" s="1" t="n">
        <v>900</v>
      </c>
      <c r="X13" s="1" t="s">
        <v>88</v>
      </c>
      <c r="Y13" s="1" t="n">
        <v>20</v>
      </c>
      <c r="Z13" s="1" t="n">
        <v>0</v>
      </c>
      <c r="AA13" s="1" t="n">
        <v>3</v>
      </c>
      <c r="AB13" s="1" t="n">
        <v>0</v>
      </c>
      <c r="AC13" s="1" t="s">
        <v>139</v>
      </c>
      <c r="AD13" s="1" t="n">
        <v>15</v>
      </c>
      <c r="AE13" s="1" t="n">
        <v>0</v>
      </c>
      <c r="AF13" s="1" t="n">
        <v>2</v>
      </c>
      <c r="AG13" s="1" t="n">
        <v>2</v>
      </c>
      <c r="AH13" s="1" t="s">
        <v>105</v>
      </c>
      <c r="AI13" s="1" t="n">
        <v>16</v>
      </c>
      <c r="AJ13" s="1" t="n">
        <v>0</v>
      </c>
      <c r="AK13" s="1" t="n">
        <v>2</v>
      </c>
      <c r="AL13" s="1" t="n">
        <v>1</v>
      </c>
      <c r="AM13" s="1" t="s">
        <v>105</v>
      </c>
      <c r="AN13" s="20" t="n">
        <v>0</v>
      </c>
      <c r="AO13" s="21" t="s">
        <v>87</v>
      </c>
      <c r="AP13" s="1" t="n">
        <v>57</v>
      </c>
      <c r="AQ13" s="1" t="n">
        <v>5</v>
      </c>
      <c r="AR13" s="1" t="n">
        <v>100</v>
      </c>
      <c r="AS13" s="1" t="n">
        <v>7</v>
      </c>
      <c r="AT13" s="1" t="n">
        <v>0.1</v>
      </c>
      <c r="AU13" s="19" t="s">
        <v>87</v>
      </c>
      <c r="AV13" s="1" t="s">
        <v>130</v>
      </c>
      <c r="AW13" s="1" t="n">
        <v>0.03</v>
      </c>
      <c r="AX13" s="19" t="s">
        <v>94</v>
      </c>
      <c r="AY13" s="19" t="s">
        <v>95</v>
      </c>
      <c r="AZ13" s="19" t="s">
        <v>95</v>
      </c>
      <c r="BA13" s="19" t="s">
        <v>95</v>
      </c>
      <c r="BB13" s="19" t="s">
        <v>87</v>
      </c>
      <c r="BC13" s="19" t="s">
        <v>87</v>
      </c>
      <c r="BD13" s="19" t="s">
        <v>96</v>
      </c>
      <c r="BE13" s="19" t="s">
        <v>87</v>
      </c>
      <c r="BF13" s="19" t="s">
        <v>96</v>
      </c>
      <c r="BG13" s="1" t="n">
        <v>3.5</v>
      </c>
      <c r="BH13" s="1" t="n">
        <v>0.5</v>
      </c>
      <c r="BI13" s="19" t="s">
        <v>87</v>
      </c>
      <c r="BJ13" s="19" t="s">
        <v>96</v>
      </c>
      <c r="BK13" s="1" t="n">
        <v>13.6772848408209</v>
      </c>
      <c r="BL13" s="1" t="n">
        <v>0.0151221406155508</v>
      </c>
      <c r="BM13" s="1" t="n">
        <v>0.00119958712538819</v>
      </c>
      <c r="BN13" s="1" t="n">
        <v>11.2480727470689</v>
      </c>
      <c r="BO13" s="1" t="n">
        <v>0.0146058349680121</v>
      </c>
      <c r="BP13" s="1" t="n">
        <v>0.0010332094592518</v>
      </c>
      <c r="BQ13" s="1" t="s">
        <v>140</v>
      </c>
      <c r="BR13" s="19"/>
      <c r="BS13" s="19"/>
      <c r="BT13" s="19"/>
      <c r="BU13" s="19"/>
      <c r="BV13" s="19"/>
      <c r="BW13" s="19"/>
      <c r="BX13" s="19"/>
      <c r="BY13" s="19"/>
      <c r="BZ13" s="19"/>
      <c r="CA13" s="19"/>
    </row>
    <row r="14" customFormat="false" ht="14.4" hidden="false" customHeight="false" outlineLevel="0" collapsed="false">
      <c r="A14" s="15" t="s">
        <v>135</v>
      </c>
      <c r="B14" s="15" t="s">
        <v>136</v>
      </c>
      <c r="C14" s="1" t="n">
        <v>358020</v>
      </c>
      <c r="D14" s="1" t="n">
        <v>21076</v>
      </c>
      <c r="E14" s="1" t="n">
        <v>-41.33</v>
      </c>
      <c r="F14" s="1" t="n">
        <v>-72.618</v>
      </c>
      <c r="G14" s="1" t="n">
        <v>2003</v>
      </c>
      <c r="H14" s="16" t="n">
        <v>2015</v>
      </c>
      <c r="I14" s="17" t="s">
        <v>141</v>
      </c>
      <c r="J14" s="1" t="s">
        <v>142</v>
      </c>
      <c r="K14" s="18" t="n">
        <v>42117.1666666667</v>
      </c>
      <c r="L14" s="1" t="s">
        <v>86</v>
      </c>
      <c r="M14" s="19" t="s">
        <v>87</v>
      </c>
      <c r="N14" s="1" t="n">
        <v>6.12</v>
      </c>
      <c r="O14" s="1" t="n">
        <v>0</v>
      </c>
      <c r="P14" s="1" t="n">
        <v>0.12</v>
      </c>
      <c r="Q14" s="1" t="n">
        <v>1</v>
      </c>
      <c r="R14" s="20" t="n">
        <v>281000000000</v>
      </c>
      <c r="S14" s="1" t="n">
        <v>0</v>
      </c>
      <c r="T14" s="20" t="n">
        <v>104000000000</v>
      </c>
      <c r="U14" s="20" t="n">
        <v>104000000000</v>
      </c>
      <c r="V14" s="1" t="n">
        <v>0</v>
      </c>
      <c r="W14" s="1" t="n">
        <v>900</v>
      </c>
      <c r="X14" s="1" t="s">
        <v>88</v>
      </c>
      <c r="Y14" s="1" t="n">
        <v>21</v>
      </c>
      <c r="Z14" s="1" t="n">
        <v>0</v>
      </c>
      <c r="AA14" s="1" t="n">
        <v>3</v>
      </c>
      <c r="AB14" s="1" t="n">
        <v>0</v>
      </c>
      <c r="AC14" s="1" t="s">
        <v>139</v>
      </c>
      <c r="AD14" s="1" t="n">
        <v>17.1</v>
      </c>
      <c r="AE14" s="1" t="n">
        <v>0</v>
      </c>
      <c r="AF14" s="1" t="n">
        <v>2</v>
      </c>
      <c r="AG14" s="1" t="n">
        <v>2</v>
      </c>
      <c r="AH14" s="1" t="s">
        <v>105</v>
      </c>
      <c r="AI14" s="1" t="n">
        <v>15</v>
      </c>
      <c r="AJ14" s="1" t="n">
        <v>0</v>
      </c>
      <c r="AK14" s="1" t="n">
        <v>2</v>
      </c>
      <c r="AL14" s="1" t="n">
        <v>1</v>
      </c>
      <c r="AM14" s="1" t="s">
        <v>105</v>
      </c>
      <c r="AN14" s="20" t="n">
        <v>36000000000</v>
      </c>
      <c r="AO14" s="20" t="n">
        <v>24000000000</v>
      </c>
      <c r="AP14" s="1" t="n">
        <v>57</v>
      </c>
      <c r="AQ14" s="1" t="n">
        <v>5</v>
      </c>
      <c r="AR14" s="1" t="n">
        <v>100</v>
      </c>
      <c r="AS14" s="1" t="n">
        <v>7</v>
      </c>
      <c r="AT14" s="1" t="n">
        <v>0.1</v>
      </c>
      <c r="AU14" s="19" t="s">
        <v>87</v>
      </c>
      <c r="AV14" s="1" t="s">
        <v>130</v>
      </c>
      <c r="AW14" s="1" t="n">
        <v>0.03</v>
      </c>
      <c r="AX14" s="19" t="s">
        <v>94</v>
      </c>
      <c r="AY14" s="19" t="s">
        <v>95</v>
      </c>
      <c r="AZ14" s="19" t="s">
        <v>95</v>
      </c>
      <c r="BA14" s="19" t="s">
        <v>95</v>
      </c>
      <c r="BB14" s="19" t="s">
        <v>87</v>
      </c>
      <c r="BC14" s="19" t="s">
        <v>87</v>
      </c>
      <c r="BD14" s="19" t="s">
        <v>96</v>
      </c>
      <c r="BE14" s="19" t="s">
        <v>87</v>
      </c>
      <c r="BF14" s="19" t="s">
        <v>96</v>
      </c>
      <c r="BG14" s="1" t="n">
        <v>3.5</v>
      </c>
      <c r="BH14" s="1" t="n">
        <v>0.5</v>
      </c>
      <c r="BI14" s="19" t="s">
        <v>87</v>
      </c>
      <c r="BJ14" s="19" t="s">
        <v>96</v>
      </c>
      <c r="BK14" s="1" t="n">
        <v>14.4544042715344</v>
      </c>
      <c r="BL14" s="1" t="n">
        <v>0.0154675450496268</v>
      </c>
      <c r="BM14" s="1" t="n">
        <v>0.00116024862740903</v>
      </c>
      <c r="BN14" s="1" t="n">
        <v>10.6422914702005</v>
      </c>
      <c r="BO14" s="1" t="n">
        <v>0.0147870368622415</v>
      </c>
      <c r="BP14" s="1" t="n">
        <v>0.000899387442960545</v>
      </c>
      <c r="BQ14" s="1" t="s">
        <v>140</v>
      </c>
      <c r="BR14" s="19"/>
      <c r="BS14" s="19"/>
      <c r="BT14" s="19"/>
      <c r="BU14" s="19"/>
      <c r="BV14" s="19"/>
      <c r="BW14" s="19"/>
      <c r="BX14" s="19"/>
      <c r="BY14" s="19"/>
      <c r="BZ14" s="19"/>
      <c r="CA14" s="19"/>
    </row>
    <row r="15" customFormat="false" ht="14.4" hidden="false" customHeight="false" outlineLevel="0" collapsed="false">
      <c r="A15" s="15" t="s">
        <v>143</v>
      </c>
      <c r="B15" s="15" t="s">
        <v>144</v>
      </c>
      <c r="C15" s="1" t="n">
        <v>358057</v>
      </c>
      <c r="D15" s="1" t="n">
        <v>12299</v>
      </c>
      <c r="E15" s="1" t="n">
        <v>-45.9</v>
      </c>
      <c r="F15" s="1" t="n">
        <v>-72.97</v>
      </c>
      <c r="G15" s="1" t="n">
        <v>1905</v>
      </c>
      <c r="H15" s="16" t="n">
        <v>1991</v>
      </c>
      <c r="I15" s="17" t="s">
        <v>145</v>
      </c>
      <c r="J15" s="1" t="s">
        <v>146</v>
      </c>
      <c r="K15" s="18" t="n">
        <v>33458.8888888889</v>
      </c>
      <c r="L15" s="1" t="s">
        <v>103</v>
      </c>
      <c r="M15" s="1" t="s">
        <v>120</v>
      </c>
      <c r="N15" s="1" t="n">
        <v>16</v>
      </c>
      <c r="O15" s="1" t="n">
        <v>1</v>
      </c>
      <c r="P15" s="1" t="n">
        <v>1.5</v>
      </c>
      <c r="Q15" s="1" t="n">
        <v>2</v>
      </c>
      <c r="R15" s="20" t="n">
        <v>200000000000</v>
      </c>
      <c r="S15" s="1" t="n">
        <v>1</v>
      </c>
      <c r="T15" s="20" t="s">
        <v>87</v>
      </c>
      <c r="U15" s="20" t="s">
        <v>87</v>
      </c>
      <c r="V15" s="20" t="s">
        <v>96</v>
      </c>
      <c r="W15" s="1" t="n">
        <v>1000</v>
      </c>
      <c r="X15" s="1" t="s">
        <v>88</v>
      </c>
      <c r="Y15" s="1" t="n">
        <v>10.5</v>
      </c>
      <c r="Z15" s="1" t="n">
        <v>1</v>
      </c>
      <c r="AA15" s="1" t="n">
        <v>2.5</v>
      </c>
      <c r="AB15" s="1" t="n">
        <v>1</v>
      </c>
      <c r="AC15" s="1" t="s">
        <v>90</v>
      </c>
      <c r="AD15" s="19" t="s">
        <v>87</v>
      </c>
      <c r="AE15" s="19" t="s">
        <v>96</v>
      </c>
      <c r="AF15" s="19" t="s">
        <v>96</v>
      </c>
      <c r="AG15" s="19" t="s">
        <v>96</v>
      </c>
      <c r="AH15" s="19" t="s">
        <v>89</v>
      </c>
      <c r="AI15" s="19" t="s">
        <v>87</v>
      </c>
      <c r="AJ15" s="19" t="s">
        <v>96</v>
      </c>
      <c r="AK15" s="19" t="s">
        <v>96</v>
      </c>
      <c r="AL15" s="19" t="s">
        <v>96</v>
      </c>
      <c r="AM15" s="19" t="s">
        <v>89</v>
      </c>
      <c r="AN15" s="20" t="s">
        <v>87</v>
      </c>
      <c r="AO15" s="20" t="s">
        <v>87</v>
      </c>
      <c r="AP15" s="19" t="s">
        <v>87</v>
      </c>
      <c r="AQ15" s="19" t="s">
        <v>87</v>
      </c>
      <c r="AR15" s="19" t="s">
        <v>87</v>
      </c>
      <c r="AS15" s="19" t="s">
        <v>87</v>
      </c>
      <c r="AT15" s="19" t="s">
        <v>87</v>
      </c>
      <c r="AU15" s="19" t="s">
        <v>87</v>
      </c>
      <c r="AV15" s="19" t="s">
        <v>87</v>
      </c>
      <c r="AW15" s="19" t="s">
        <v>87</v>
      </c>
      <c r="AX15" s="19" t="s">
        <v>94</v>
      </c>
      <c r="AY15" s="19" t="s">
        <v>95</v>
      </c>
      <c r="AZ15" s="19" t="s">
        <v>95</v>
      </c>
      <c r="BA15" s="19" t="s">
        <v>95</v>
      </c>
      <c r="BB15" s="19" t="s">
        <v>87</v>
      </c>
      <c r="BC15" s="19" t="s">
        <v>87</v>
      </c>
      <c r="BD15" s="19" t="s">
        <v>96</v>
      </c>
      <c r="BE15" s="19" t="s">
        <v>87</v>
      </c>
      <c r="BF15" s="19" t="s">
        <v>96</v>
      </c>
      <c r="BG15" s="1" t="n">
        <v>1.2</v>
      </c>
      <c r="BH15" s="1" t="n">
        <v>1.1</v>
      </c>
      <c r="BI15" s="1" t="n">
        <v>1050</v>
      </c>
      <c r="BJ15" s="1" t="n">
        <v>50</v>
      </c>
      <c r="BK15" s="1" t="n">
        <v>11.8709470386937</v>
      </c>
      <c r="BL15" s="1" t="n">
        <v>0.0120556233153789</v>
      </c>
      <c r="BM15" s="1" t="n">
        <v>0.00258214048651949</v>
      </c>
      <c r="BN15" s="1" t="n">
        <v>12.6672810516794</v>
      </c>
      <c r="BO15" s="1" t="n">
        <v>0.0108486683389013</v>
      </c>
      <c r="BP15" s="1" t="n">
        <v>0.0029369224030357</v>
      </c>
      <c r="BQ15" s="1" t="s">
        <v>147</v>
      </c>
      <c r="BR15" s="19"/>
      <c r="BS15" s="19"/>
      <c r="BT15" s="19"/>
      <c r="BU15" s="19"/>
      <c r="BV15" s="19"/>
      <c r="BW15" s="19"/>
      <c r="BX15" s="19"/>
      <c r="BY15" s="19"/>
      <c r="BZ15" s="19"/>
      <c r="CA15" s="19"/>
    </row>
    <row r="16" customFormat="false" ht="14.4" hidden="false" customHeight="false" outlineLevel="0" collapsed="false">
      <c r="A16" s="15" t="s">
        <v>143</v>
      </c>
      <c r="B16" s="15" t="s">
        <v>144</v>
      </c>
      <c r="C16" s="1" t="n">
        <v>358057</v>
      </c>
      <c r="D16" s="1" t="n">
        <v>12299</v>
      </c>
      <c r="E16" s="1" t="n">
        <v>-45.9</v>
      </c>
      <c r="F16" s="1" t="n">
        <v>-72.97</v>
      </c>
      <c r="G16" s="1" t="n">
        <v>1905</v>
      </c>
      <c r="H16" s="16" t="n">
        <v>1991</v>
      </c>
      <c r="I16" s="17" t="s">
        <v>148</v>
      </c>
      <c r="J16" s="1" t="s">
        <v>149</v>
      </c>
      <c r="K16" s="18" t="n">
        <v>33462.6666666667</v>
      </c>
      <c r="L16" s="1" t="s">
        <v>87</v>
      </c>
      <c r="M16" s="19" t="s">
        <v>87</v>
      </c>
      <c r="N16" s="1" t="n">
        <v>51</v>
      </c>
      <c r="O16" s="1" t="n">
        <v>2</v>
      </c>
      <c r="P16" s="1" t="n">
        <v>12</v>
      </c>
      <c r="Q16" s="1" t="n">
        <v>2</v>
      </c>
      <c r="R16" s="20" t="n">
        <v>6030000000000</v>
      </c>
      <c r="S16" s="1" t="n">
        <v>0</v>
      </c>
      <c r="T16" s="20" t="n">
        <v>2200000000000</v>
      </c>
      <c r="U16" s="20" t="n">
        <v>2200000000000</v>
      </c>
      <c r="V16" s="1" t="n">
        <v>0</v>
      </c>
      <c r="W16" s="1" t="n">
        <v>900</v>
      </c>
      <c r="X16" s="1" t="s">
        <v>88</v>
      </c>
      <c r="Y16" s="1" t="n">
        <v>16</v>
      </c>
      <c r="Z16" s="1" t="n">
        <v>1</v>
      </c>
      <c r="AA16" s="1" t="n">
        <v>3</v>
      </c>
      <c r="AB16" s="1" t="n">
        <v>1</v>
      </c>
      <c r="AC16" s="1" t="s">
        <v>104</v>
      </c>
      <c r="AD16" s="1" t="n">
        <v>17.5</v>
      </c>
      <c r="AE16" s="1" t="n">
        <v>0</v>
      </c>
      <c r="AF16" s="1" t="n">
        <v>3</v>
      </c>
      <c r="AG16" s="1" t="n">
        <v>2</v>
      </c>
      <c r="AH16" s="1" t="s">
        <v>105</v>
      </c>
      <c r="AI16" s="19" t="s">
        <v>87</v>
      </c>
      <c r="AJ16" s="19" t="s">
        <v>96</v>
      </c>
      <c r="AK16" s="19" t="s">
        <v>96</v>
      </c>
      <c r="AL16" s="19" t="s">
        <v>96</v>
      </c>
      <c r="AM16" s="19" t="s">
        <v>89</v>
      </c>
      <c r="AN16" s="20" t="n">
        <v>0</v>
      </c>
      <c r="AO16" s="20" t="n">
        <v>0</v>
      </c>
      <c r="AP16" s="1" t="n">
        <v>200</v>
      </c>
      <c r="AQ16" s="1" t="n">
        <v>5</v>
      </c>
      <c r="AR16" s="1" t="n">
        <v>530</v>
      </c>
      <c r="AS16" s="1" t="n">
        <v>15</v>
      </c>
      <c r="AT16" s="1" t="n">
        <v>0.1</v>
      </c>
      <c r="AU16" s="19" t="s">
        <v>87</v>
      </c>
      <c r="AV16" s="1" t="s">
        <v>130</v>
      </c>
      <c r="AW16" s="1" t="n">
        <v>0.5</v>
      </c>
      <c r="AX16" s="19" t="s">
        <v>94</v>
      </c>
      <c r="AY16" s="19" t="s">
        <v>95</v>
      </c>
      <c r="AZ16" s="19" t="s">
        <v>95</v>
      </c>
      <c r="BA16" s="19" t="s">
        <v>95</v>
      </c>
      <c r="BB16" s="19" t="s">
        <v>87</v>
      </c>
      <c r="BC16" s="19" t="s">
        <v>87</v>
      </c>
      <c r="BD16" s="19" t="s">
        <v>96</v>
      </c>
      <c r="BE16" s="19" t="s">
        <v>87</v>
      </c>
      <c r="BF16" s="19" t="s">
        <v>96</v>
      </c>
      <c r="BG16" s="1" t="n">
        <v>2.2</v>
      </c>
      <c r="BH16" s="1" t="n">
        <v>1.4</v>
      </c>
      <c r="BI16" s="1" t="n">
        <v>972</v>
      </c>
      <c r="BJ16" s="1" t="n">
        <v>52</v>
      </c>
      <c r="BK16" s="1" t="n">
        <v>32.5741636312725</v>
      </c>
      <c r="BL16" s="1" t="n">
        <v>0.0154219071610072</v>
      </c>
      <c r="BM16" s="1" t="n">
        <v>0.00380777015214754</v>
      </c>
      <c r="BN16" s="1" t="n">
        <v>31.0275806931019</v>
      </c>
      <c r="BO16" s="1" t="n">
        <v>0.0155096131101771</v>
      </c>
      <c r="BP16" s="1" t="n">
        <v>0.00353723574412992</v>
      </c>
      <c r="BQ16" s="1" t="s">
        <v>147</v>
      </c>
      <c r="BR16" s="19"/>
      <c r="BS16" s="19"/>
      <c r="BT16" s="19"/>
      <c r="BU16" s="19"/>
      <c r="BV16" s="19"/>
      <c r="BW16" s="19"/>
      <c r="BX16" s="19"/>
      <c r="BY16" s="19"/>
      <c r="BZ16" s="19"/>
      <c r="CA16" s="19"/>
    </row>
    <row r="17" customFormat="false" ht="14.4" hidden="false" customHeight="false" outlineLevel="0" collapsed="false">
      <c r="A17" s="15" t="s">
        <v>150</v>
      </c>
      <c r="B17" s="15" t="s">
        <v>151</v>
      </c>
      <c r="C17" s="1" t="n">
        <v>344070</v>
      </c>
      <c r="D17" s="1" t="n">
        <v>10962</v>
      </c>
      <c r="E17" s="19" t="n">
        <f aca="false">12.506</f>
        <v>12.506</v>
      </c>
      <c r="F17" s="1" t="n">
        <v>-86.702</v>
      </c>
      <c r="G17" s="1" t="n">
        <v>631</v>
      </c>
      <c r="H17" s="1" t="n">
        <v>1968</v>
      </c>
      <c r="I17" s="17" t="s">
        <v>152</v>
      </c>
      <c r="J17" s="1" t="s">
        <v>153</v>
      </c>
      <c r="K17" s="18" t="n">
        <v>25136.125</v>
      </c>
      <c r="L17" s="1" t="s">
        <v>87</v>
      </c>
      <c r="M17" s="1" t="s">
        <v>154</v>
      </c>
      <c r="N17" s="1" t="n">
        <v>960</v>
      </c>
      <c r="O17" s="1" t="n">
        <v>2</v>
      </c>
      <c r="P17" s="1" t="n">
        <v>48</v>
      </c>
      <c r="Q17" s="1" t="n">
        <v>2</v>
      </c>
      <c r="R17" s="20" t="n">
        <v>15000000000</v>
      </c>
      <c r="S17" s="1" t="n">
        <v>0</v>
      </c>
      <c r="T17" s="20" t="n">
        <v>5000000000</v>
      </c>
      <c r="U17" s="20" t="n">
        <v>8000000000</v>
      </c>
      <c r="V17" s="1" t="n">
        <v>1</v>
      </c>
      <c r="W17" s="1" t="n">
        <v>1200</v>
      </c>
      <c r="X17" s="1" t="s">
        <v>88</v>
      </c>
      <c r="Y17" s="1" t="n">
        <v>2.3</v>
      </c>
      <c r="Z17" s="1" t="n">
        <v>1</v>
      </c>
      <c r="AA17" s="1" t="n">
        <v>1.3</v>
      </c>
      <c r="AB17" s="1" t="n">
        <v>1</v>
      </c>
      <c r="AC17" s="1" t="s">
        <v>90</v>
      </c>
      <c r="AD17" s="19" t="s">
        <v>87</v>
      </c>
      <c r="AE17" s="19" t="s">
        <v>96</v>
      </c>
      <c r="AF17" s="19" t="s">
        <v>96</v>
      </c>
      <c r="AG17" s="19" t="s">
        <v>96</v>
      </c>
      <c r="AH17" s="19" t="s">
        <v>89</v>
      </c>
      <c r="AI17" s="19" t="s">
        <v>87</v>
      </c>
      <c r="AJ17" s="19" t="s">
        <v>96</v>
      </c>
      <c r="AK17" s="19" t="s">
        <v>96</v>
      </c>
      <c r="AL17" s="19" t="s">
        <v>96</v>
      </c>
      <c r="AM17" s="19" t="s">
        <v>89</v>
      </c>
      <c r="AN17" s="21" t="s">
        <v>87</v>
      </c>
      <c r="AO17" s="21" t="s">
        <v>87</v>
      </c>
      <c r="AP17" s="19" t="s">
        <v>87</v>
      </c>
      <c r="AQ17" s="1" t="n">
        <v>3</v>
      </c>
      <c r="AR17" s="1" t="n">
        <v>25</v>
      </c>
      <c r="AS17" s="1" t="n">
        <v>9</v>
      </c>
      <c r="AT17" s="1" t="n">
        <v>0.3</v>
      </c>
      <c r="AU17" s="19" t="s">
        <v>87</v>
      </c>
      <c r="AV17" s="1" t="s">
        <v>130</v>
      </c>
      <c r="AW17" s="19" t="s">
        <v>87</v>
      </c>
      <c r="AX17" s="19" t="s">
        <v>94</v>
      </c>
      <c r="AY17" s="19" t="s">
        <v>95</v>
      </c>
      <c r="AZ17" s="19" t="s">
        <v>95</v>
      </c>
      <c r="BA17" s="19" t="s">
        <v>95</v>
      </c>
      <c r="BB17" s="19" t="s">
        <v>87</v>
      </c>
      <c r="BC17" s="19" t="s">
        <v>87</v>
      </c>
      <c r="BD17" s="19" t="s">
        <v>96</v>
      </c>
      <c r="BE17" s="19" t="s">
        <v>87</v>
      </c>
      <c r="BF17" s="19" t="s">
        <v>96</v>
      </c>
      <c r="BG17" s="19" t="s">
        <v>87</v>
      </c>
      <c r="BH17" s="19" t="s">
        <v>96</v>
      </c>
      <c r="BI17" s="19" t="s">
        <v>87</v>
      </c>
      <c r="BJ17" s="19" t="s">
        <v>96</v>
      </c>
      <c r="BK17" s="1" t="n">
        <v>4.6992993470094</v>
      </c>
      <c r="BL17" s="1" t="n">
        <v>0.0114123274212887</v>
      </c>
      <c r="BM17" s="1" t="n">
        <v>0.00371986514394847</v>
      </c>
      <c r="BN17" s="1" t="n">
        <v>6.80561589752252</v>
      </c>
      <c r="BO17" s="1" t="n">
        <v>0.012065441309896</v>
      </c>
      <c r="BP17" s="1" t="n">
        <v>0.00654154827923488</v>
      </c>
      <c r="BQ17" s="1" t="s">
        <v>155</v>
      </c>
      <c r="BR17" s="19"/>
      <c r="BS17" s="19"/>
      <c r="BT17" s="19"/>
      <c r="BU17" s="19"/>
      <c r="BV17" s="19"/>
      <c r="BW17" s="19"/>
      <c r="BX17" s="19"/>
      <c r="BY17" s="19"/>
      <c r="BZ17" s="19"/>
      <c r="CA17" s="19"/>
    </row>
    <row r="18" customFormat="false" ht="14.4" hidden="false" customHeight="false" outlineLevel="0" collapsed="false">
      <c r="A18" s="15" t="s">
        <v>150</v>
      </c>
      <c r="B18" s="15" t="s">
        <v>151</v>
      </c>
      <c r="C18" s="1" t="n">
        <v>344070</v>
      </c>
      <c r="D18" s="1" t="n">
        <v>10964</v>
      </c>
      <c r="E18" s="19" t="n">
        <f aca="false">12.506</f>
        <v>12.506</v>
      </c>
      <c r="F18" s="1" t="n">
        <v>-86.702</v>
      </c>
      <c r="G18" s="1" t="n">
        <v>670</v>
      </c>
      <c r="H18" s="1" t="n">
        <v>1971</v>
      </c>
      <c r="I18" s="17" t="s">
        <v>156</v>
      </c>
      <c r="J18" s="1" t="s">
        <v>157</v>
      </c>
      <c r="K18" s="18" t="n">
        <v>25967.6666666667</v>
      </c>
      <c r="L18" s="1" t="s">
        <v>86</v>
      </c>
      <c r="M18" s="19" t="s">
        <v>87</v>
      </c>
      <c r="N18" s="1" t="n">
        <v>134</v>
      </c>
      <c r="O18" s="1" t="n">
        <v>2</v>
      </c>
      <c r="P18" s="1" t="n">
        <v>24</v>
      </c>
      <c r="Q18" s="1" t="n">
        <v>2</v>
      </c>
      <c r="R18" s="20" t="n">
        <v>42000000000</v>
      </c>
      <c r="S18" s="1" t="n">
        <v>0</v>
      </c>
      <c r="T18" s="20" t="n">
        <v>12000000000</v>
      </c>
      <c r="U18" s="20" t="n">
        <v>52500000000</v>
      </c>
      <c r="V18" s="1" t="n">
        <v>1</v>
      </c>
      <c r="W18" s="1" t="n">
        <v>1200</v>
      </c>
      <c r="X18" s="1" t="s">
        <v>88</v>
      </c>
      <c r="Y18" s="1" t="n">
        <v>6.5</v>
      </c>
      <c r="Z18" s="1" t="n">
        <v>1</v>
      </c>
      <c r="AA18" s="1" t="n">
        <v>3</v>
      </c>
      <c r="AB18" s="1" t="n">
        <v>1</v>
      </c>
      <c r="AC18" s="1" t="s">
        <v>90</v>
      </c>
      <c r="AD18" s="19" t="s">
        <v>87</v>
      </c>
      <c r="AE18" s="19" t="s">
        <v>96</v>
      </c>
      <c r="AF18" s="19" t="s">
        <v>96</v>
      </c>
      <c r="AG18" s="19" t="s">
        <v>96</v>
      </c>
      <c r="AH18" s="19" t="s">
        <v>89</v>
      </c>
      <c r="AI18" s="19" t="s">
        <v>87</v>
      </c>
      <c r="AJ18" s="19" t="s">
        <v>96</v>
      </c>
      <c r="AK18" s="19" t="s">
        <v>96</v>
      </c>
      <c r="AL18" s="19" t="s">
        <v>96</v>
      </c>
      <c r="AM18" s="19" t="s">
        <v>89</v>
      </c>
      <c r="AN18" s="21" t="s">
        <v>87</v>
      </c>
      <c r="AO18" s="21" t="s">
        <v>87</v>
      </c>
      <c r="AP18" s="1" t="n">
        <v>20</v>
      </c>
      <c r="AQ18" s="1" t="n">
        <v>4</v>
      </c>
      <c r="AR18" s="1" t="n">
        <v>50</v>
      </c>
      <c r="AS18" s="1" t="n">
        <v>7</v>
      </c>
      <c r="AT18" s="1" t="n">
        <v>0.1</v>
      </c>
      <c r="AU18" s="19" t="s">
        <v>87</v>
      </c>
      <c r="AV18" s="1" t="s">
        <v>93</v>
      </c>
      <c r="AW18" s="19" t="s">
        <v>87</v>
      </c>
      <c r="AX18" s="19" t="s">
        <v>94</v>
      </c>
      <c r="AY18" s="19" t="s">
        <v>95</v>
      </c>
      <c r="AZ18" s="19" t="s">
        <v>95</v>
      </c>
      <c r="BA18" s="19" t="s">
        <v>95</v>
      </c>
      <c r="BB18" s="19" t="s">
        <v>87</v>
      </c>
      <c r="BC18" s="19" t="s">
        <v>87</v>
      </c>
      <c r="BD18" s="19" t="s">
        <v>96</v>
      </c>
      <c r="BE18" s="19" t="s">
        <v>87</v>
      </c>
      <c r="BF18" s="19" t="s">
        <v>96</v>
      </c>
      <c r="BG18" s="1" t="n">
        <v>4.1</v>
      </c>
      <c r="BH18" s="1" t="n">
        <v>1.8</v>
      </c>
      <c r="BI18" s="19" t="s">
        <v>87</v>
      </c>
      <c r="BJ18" s="19" t="s">
        <v>96</v>
      </c>
      <c r="BK18" s="1" t="n">
        <v>4.70782951722356</v>
      </c>
      <c r="BL18" s="1" t="n">
        <v>0.0123891928860298</v>
      </c>
      <c r="BM18" s="1" t="n">
        <v>0.00119892159084256</v>
      </c>
      <c r="BN18" s="1" t="n">
        <v>6.00830821284764</v>
      </c>
      <c r="BO18" s="1" t="n">
        <v>0.0117373250620814</v>
      </c>
      <c r="BP18" s="1" t="n">
        <v>0.0014576153443798</v>
      </c>
      <c r="BQ18" s="1" t="s">
        <v>158</v>
      </c>
      <c r="BR18" s="19"/>
      <c r="BS18" s="19"/>
      <c r="BT18" s="19"/>
      <c r="BU18" s="19"/>
      <c r="BV18" s="19"/>
      <c r="BW18" s="19"/>
      <c r="BX18" s="19"/>
      <c r="BY18" s="19"/>
      <c r="BZ18" s="19"/>
      <c r="CA18" s="19"/>
    </row>
    <row r="19" customFormat="false" ht="14.4" hidden="false" customHeight="false" outlineLevel="0" collapsed="false">
      <c r="A19" s="15" t="s">
        <v>150</v>
      </c>
      <c r="B19" s="15" t="s">
        <v>151</v>
      </c>
      <c r="C19" s="1" t="n">
        <v>344070</v>
      </c>
      <c r="D19" s="1" t="n">
        <v>10965</v>
      </c>
      <c r="E19" s="19" t="n">
        <f aca="false">12.506</f>
        <v>12.506</v>
      </c>
      <c r="F19" s="1" t="n">
        <v>-86.702</v>
      </c>
      <c r="G19" s="1" t="n">
        <v>620</v>
      </c>
      <c r="H19" s="16" t="n">
        <v>1992</v>
      </c>
      <c r="I19" s="22" t="s">
        <v>159</v>
      </c>
      <c r="J19" s="1" t="s">
        <v>160</v>
      </c>
      <c r="K19" s="18" t="n">
        <v>33704.2222222222</v>
      </c>
      <c r="L19" s="1" t="s">
        <v>87</v>
      </c>
      <c r="M19" s="19" t="s">
        <v>87</v>
      </c>
      <c r="N19" s="1" t="n">
        <v>32.4</v>
      </c>
      <c r="O19" s="1" t="n">
        <v>2</v>
      </c>
      <c r="P19" s="1" t="n">
        <v>15.6</v>
      </c>
      <c r="Q19" s="1" t="n">
        <v>1</v>
      </c>
      <c r="R19" s="20" t="n">
        <v>36000000000</v>
      </c>
      <c r="S19" s="1" t="n">
        <v>0</v>
      </c>
      <c r="T19" s="20" t="n">
        <v>24700000000</v>
      </c>
      <c r="U19" s="20" t="n">
        <v>30600000000</v>
      </c>
      <c r="V19" s="1" t="n">
        <v>1</v>
      </c>
      <c r="W19" s="1" t="n">
        <v>1200</v>
      </c>
      <c r="X19" s="1" t="s">
        <v>88</v>
      </c>
      <c r="Y19" s="1" t="n">
        <v>5.5</v>
      </c>
      <c r="Z19" s="1" t="n">
        <v>1</v>
      </c>
      <c r="AA19" s="1" t="n">
        <v>2</v>
      </c>
      <c r="AB19" s="1" t="n">
        <v>1</v>
      </c>
      <c r="AC19" s="1" t="s">
        <v>104</v>
      </c>
      <c r="AD19" s="19" t="s">
        <v>87</v>
      </c>
      <c r="AE19" s="19" t="s">
        <v>96</v>
      </c>
      <c r="AF19" s="19" t="s">
        <v>96</v>
      </c>
      <c r="AG19" s="19" t="s">
        <v>96</v>
      </c>
      <c r="AH19" s="19" t="s">
        <v>89</v>
      </c>
      <c r="AI19" s="19" t="s">
        <v>87</v>
      </c>
      <c r="AJ19" s="19" t="s">
        <v>96</v>
      </c>
      <c r="AK19" s="19" t="s">
        <v>96</v>
      </c>
      <c r="AL19" s="19" t="s">
        <v>96</v>
      </c>
      <c r="AM19" s="19" t="s">
        <v>89</v>
      </c>
      <c r="AN19" s="20" t="n">
        <v>0</v>
      </c>
      <c r="AO19" s="21" t="s">
        <v>87</v>
      </c>
      <c r="AP19" s="19" t="s">
        <v>87</v>
      </c>
      <c r="AQ19" s="19" t="s">
        <v>87</v>
      </c>
      <c r="AR19" s="19" t="s">
        <v>87</v>
      </c>
      <c r="AS19" s="1" t="n">
        <v>5</v>
      </c>
      <c r="AT19" s="1" t="n">
        <v>1</v>
      </c>
      <c r="AU19" s="19" t="s">
        <v>87</v>
      </c>
      <c r="AV19" s="1" t="s">
        <v>93</v>
      </c>
      <c r="AW19" s="19" t="s">
        <v>87</v>
      </c>
      <c r="AX19" s="19" t="s">
        <v>94</v>
      </c>
      <c r="AY19" s="19" t="s">
        <v>95</v>
      </c>
      <c r="AZ19" s="19" t="s">
        <v>95</v>
      </c>
      <c r="BA19" s="19" t="s">
        <v>95</v>
      </c>
      <c r="BB19" s="19" t="s">
        <v>87</v>
      </c>
      <c r="BC19" s="1" t="s">
        <v>87</v>
      </c>
      <c r="BD19" s="19" t="s">
        <v>96</v>
      </c>
      <c r="BE19" s="19" t="s">
        <v>87</v>
      </c>
      <c r="BF19" s="19" t="s">
        <v>96</v>
      </c>
      <c r="BG19" s="1" t="n">
        <v>3.9</v>
      </c>
      <c r="BH19" s="1" t="n">
        <v>1.8</v>
      </c>
      <c r="BI19" s="19" t="s">
        <v>87</v>
      </c>
      <c r="BJ19" s="19" t="s">
        <v>96</v>
      </c>
      <c r="BK19" s="1" t="n">
        <v>7.23613601917835</v>
      </c>
      <c r="BL19" s="1" t="n">
        <v>0.0114255466438164</v>
      </c>
      <c r="BM19" s="1" t="n">
        <v>0.00222583077176456</v>
      </c>
      <c r="BN19" s="1" t="n">
        <v>8.79887134779546</v>
      </c>
      <c r="BO19" s="1" t="n">
        <v>0.0116468916469619</v>
      </c>
      <c r="BP19" s="1" t="n">
        <v>0.00236406681196415</v>
      </c>
      <c r="BQ19" s="1" t="s">
        <v>161</v>
      </c>
      <c r="BR19" s="19"/>
      <c r="BS19" s="19"/>
      <c r="BT19" s="19"/>
      <c r="BU19" s="19"/>
      <c r="BV19" s="19"/>
      <c r="BW19" s="19"/>
      <c r="BX19" s="19"/>
      <c r="BY19" s="19"/>
      <c r="BZ19" s="19"/>
      <c r="CA19" s="19"/>
    </row>
    <row r="20" customFormat="false" ht="14.4" hidden="false" customHeight="false" outlineLevel="0" collapsed="false">
      <c r="A20" s="15" t="s">
        <v>150</v>
      </c>
      <c r="B20" s="15" t="s">
        <v>151</v>
      </c>
      <c r="C20" s="1" t="n">
        <v>344070</v>
      </c>
      <c r="D20" s="1" t="n">
        <v>10966</v>
      </c>
      <c r="E20" s="19" t="n">
        <f aca="false">12.506</f>
        <v>12.506</v>
      </c>
      <c r="F20" s="1" t="n">
        <v>-86.702</v>
      </c>
      <c r="G20" s="1" t="n">
        <v>630</v>
      </c>
      <c r="H20" s="16" t="n">
        <v>1995</v>
      </c>
      <c r="I20" s="22" t="s">
        <v>162</v>
      </c>
      <c r="J20" s="1" t="s">
        <v>163</v>
      </c>
      <c r="K20" s="18" t="n">
        <v>35032.25</v>
      </c>
      <c r="L20" s="1" t="s">
        <v>87</v>
      </c>
      <c r="M20" s="19" t="s">
        <v>87</v>
      </c>
      <c r="N20" s="1" t="n">
        <v>84</v>
      </c>
      <c r="O20" s="1" t="n">
        <v>2</v>
      </c>
      <c r="P20" s="1" t="n">
        <v>12</v>
      </c>
      <c r="Q20" s="1" t="n">
        <v>1</v>
      </c>
      <c r="R20" s="20" t="n">
        <v>3440000000</v>
      </c>
      <c r="S20" s="1" t="n">
        <v>0</v>
      </c>
      <c r="T20" s="20" t="n">
        <v>1010000000</v>
      </c>
      <c r="U20" s="20" t="s">
        <v>87</v>
      </c>
      <c r="V20" s="1" t="n">
        <v>2</v>
      </c>
      <c r="W20" s="1" t="n">
        <v>1200</v>
      </c>
      <c r="X20" s="1" t="s">
        <v>88</v>
      </c>
      <c r="Y20" s="1" t="n">
        <v>4.25</v>
      </c>
      <c r="Z20" s="1" t="n">
        <v>1</v>
      </c>
      <c r="AA20" s="1" t="n">
        <v>1.75</v>
      </c>
      <c r="AB20" s="1" t="n">
        <v>1</v>
      </c>
      <c r="AC20" s="1" t="s">
        <v>104</v>
      </c>
      <c r="AD20" s="19" t="s">
        <v>87</v>
      </c>
      <c r="AE20" s="19" t="s">
        <v>96</v>
      </c>
      <c r="AF20" s="19" t="s">
        <v>96</v>
      </c>
      <c r="AG20" s="19" t="s">
        <v>96</v>
      </c>
      <c r="AH20" s="19" t="s">
        <v>89</v>
      </c>
      <c r="AI20" s="19" t="s">
        <v>87</v>
      </c>
      <c r="AJ20" s="19" t="s">
        <v>96</v>
      </c>
      <c r="AK20" s="19" t="s">
        <v>96</v>
      </c>
      <c r="AL20" s="19" t="s">
        <v>96</v>
      </c>
      <c r="AM20" s="19" t="s">
        <v>89</v>
      </c>
      <c r="AN20" s="20" t="n">
        <v>0</v>
      </c>
      <c r="AO20" s="21" t="s">
        <v>87</v>
      </c>
      <c r="AP20" s="19" t="s">
        <v>87</v>
      </c>
      <c r="AQ20" s="19" t="s">
        <v>87</v>
      </c>
      <c r="AR20" s="19" t="s">
        <v>87</v>
      </c>
      <c r="AS20" s="1" t="n">
        <v>8</v>
      </c>
      <c r="AT20" s="1" t="n">
        <v>0.5</v>
      </c>
      <c r="AU20" s="19" t="s">
        <v>87</v>
      </c>
      <c r="AV20" s="1" t="s">
        <v>130</v>
      </c>
      <c r="AW20" s="1" t="s">
        <v>164</v>
      </c>
      <c r="AX20" s="19" t="s">
        <v>94</v>
      </c>
      <c r="AY20" s="19" t="s">
        <v>95</v>
      </c>
      <c r="AZ20" s="19" t="s">
        <v>95</v>
      </c>
      <c r="BA20" s="19" t="s">
        <v>95</v>
      </c>
      <c r="BB20" s="19" t="s">
        <v>87</v>
      </c>
      <c r="BC20" s="19" t="s">
        <v>87</v>
      </c>
      <c r="BD20" s="19" t="s">
        <v>96</v>
      </c>
      <c r="BE20" s="1" t="n">
        <v>75</v>
      </c>
      <c r="BF20" s="19" t="s">
        <v>87</v>
      </c>
      <c r="BG20" s="1" t="n">
        <v>3.3</v>
      </c>
      <c r="BH20" s="1" t="n">
        <v>2</v>
      </c>
      <c r="BI20" s="1" t="n">
        <v>1050</v>
      </c>
      <c r="BJ20" s="19" t="s">
        <v>87</v>
      </c>
      <c r="BK20" s="1" t="n">
        <v>6.62951483341364</v>
      </c>
      <c r="BL20" s="1" t="n">
        <v>0.0127906122964164</v>
      </c>
      <c r="BM20" s="1" t="n">
        <v>0.00302319199471904</v>
      </c>
      <c r="BN20" s="1" t="n">
        <v>10.0294585165251</v>
      </c>
      <c r="BO20" s="1" t="n">
        <v>0.0119083400066739</v>
      </c>
      <c r="BP20" s="1" t="n">
        <v>0.00418543432327772</v>
      </c>
      <c r="BQ20" s="1" t="s">
        <v>165</v>
      </c>
      <c r="BR20" s="19"/>
      <c r="BS20" s="19"/>
      <c r="BT20" s="19"/>
      <c r="BU20" s="19"/>
      <c r="BV20" s="19"/>
      <c r="BW20" s="19"/>
      <c r="BX20" s="19"/>
      <c r="BY20" s="19"/>
      <c r="BZ20" s="19"/>
      <c r="CA20" s="19"/>
    </row>
    <row r="21" customFormat="false" ht="14.4" hidden="false" customHeight="false" outlineLevel="0" collapsed="false">
      <c r="A21" s="15" t="s">
        <v>150</v>
      </c>
      <c r="B21" s="15" t="s">
        <v>151</v>
      </c>
      <c r="C21" s="1" t="n">
        <v>344070</v>
      </c>
      <c r="D21" s="1" t="n">
        <v>10970</v>
      </c>
      <c r="E21" s="19" t="n">
        <f aca="false">12.506</f>
        <v>12.506</v>
      </c>
      <c r="F21" s="1" t="n">
        <v>-86.702</v>
      </c>
      <c r="G21" s="1" t="n">
        <v>728</v>
      </c>
      <c r="H21" s="16" t="n">
        <v>1999</v>
      </c>
      <c r="I21" s="22" t="s">
        <v>166</v>
      </c>
      <c r="J21" s="1" t="s">
        <v>167</v>
      </c>
      <c r="K21" s="18" t="n">
        <v>36377.4034722222</v>
      </c>
      <c r="L21" s="1" t="s">
        <v>86</v>
      </c>
      <c r="M21" s="19" t="s">
        <v>87</v>
      </c>
      <c r="N21" s="1" t="n">
        <v>30</v>
      </c>
      <c r="O21" s="1" t="n">
        <v>0</v>
      </c>
      <c r="P21" s="1" t="n">
        <v>2</v>
      </c>
      <c r="Q21" s="1" t="n">
        <v>1</v>
      </c>
      <c r="R21" s="20" t="n">
        <v>130000000</v>
      </c>
      <c r="S21" s="1" t="n">
        <v>1</v>
      </c>
      <c r="T21" s="20" t="s">
        <v>87</v>
      </c>
      <c r="U21" s="20" t="s">
        <v>87</v>
      </c>
      <c r="V21" s="20" t="s">
        <v>96</v>
      </c>
      <c r="W21" s="1" t="n">
        <v>1000</v>
      </c>
      <c r="X21" s="1" t="s">
        <v>88</v>
      </c>
      <c r="Y21" s="1" t="n">
        <v>4.5</v>
      </c>
      <c r="Z21" s="1" t="n">
        <v>1</v>
      </c>
      <c r="AA21" s="1" t="n">
        <v>2.5</v>
      </c>
      <c r="AB21" s="1" t="n">
        <v>2</v>
      </c>
      <c r="AC21" s="1" t="s">
        <v>90</v>
      </c>
      <c r="AD21" s="19" t="s">
        <v>87</v>
      </c>
      <c r="AE21" s="19" t="s">
        <v>96</v>
      </c>
      <c r="AF21" s="19" t="s">
        <v>96</v>
      </c>
      <c r="AG21" s="19" t="s">
        <v>96</v>
      </c>
      <c r="AH21" s="19" t="s">
        <v>89</v>
      </c>
      <c r="AI21" s="19" t="s">
        <v>87</v>
      </c>
      <c r="AJ21" s="19" t="s">
        <v>96</v>
      </c>
      <c r="AK21" s="19" t="s">
        <v>96</v>
      </c>
      <c r="AL21" s="19" t="s">
        <v>96</v>
      </c>
      <c r="AM21" s="19" t="s">
        <v>89</v>
      </c>
      <c r="AN21" s="21" t="s">
        <v>87</v>
      </c>
      <c r="AO21" s="21" t="s">
        <v>87</v>
      </c>
      <c r="AP21" s="19" t="s">
        <v>87</v>
      </c>
      <c r="AQ21" s="19" t="s">
        <v>87</v>
      </c>
      <c r="AR21" s="19" t="s">
        <v>87</v>
      </c>
      <c r="AS21" s="1" t="n">
        <v>6</v>
      </c>
      <c r="AT21" s="1" t="n">
        <v>1</v>
      </c>
      <c r="AU21" s="19" t="s">
        <v>87</v>
      </c>
      <c r="AV21" s="1" t="s">
        <v>130</v>
      </c>
      <c r="AW21" s="19" t="s">
        <v>87</v>
      </c>
      <c r="AX21" s="19" t="s">
        <v>94</v>
      </c>
      <c r="AY21" s="19" t="s">
        <v>95</v>
      </c>
      <c r="AZ21" s="19" t="s">
        <v>95</v>
      </c>
      <c r="BA21" s="19" t="s">
        <v>95</v>
      </c>
      <c r="BB21" s="19" t="s">
        <v>87</v>
      </c>
      <c r="BC21" s="19" t="s">
        <v>87</v>
      </c>
      <c r="BD21" s="19" t="s">
        <v>96</v>
      </c>
      <c r="BE21" s="19" t="s">
        <v>87</v>
      </c>
      <c r="BF21" s="19" t="s">
        <v>96</v>
      </c>
      <c r="BG21" s="19" t="s">
        <v>87</v>
      </c>
      <c r="BH21" s="19" t="s">
        <v>96</v>
      </c>
      <c r="BI21" s="19" t="s">
        <v>87</v>
      </c>
      <c r="BJ21" s="19" t="s">
        <v>96</v>
      </c>
      <c r="BK21" s="1" t="n">
        <v>5.33357052353807</v>
      </c>
      <c r="BL21" s="1" t="n">
        <v>0.0124023312420107</v>
      </c>
      <c r="BM21" s="1" t="n">
        <v>0.00197617540579366</v>
      </c>
      <c r="BN21" s="1" t="n">
        <v>6.1626054024957</v>
      </c>
      <c r="BO21" s="1" t="n">
        <v>0.0120989206051565</v>
      </c>
      <c r="BP21" s="1" t="n">
        <v>0.00239489052190531</v>
      </c>
      <c r="BQ21" s="1" t="s">
        <v>168</v>
      </c>
      <c r="BR21" s="19"/>
      <c r="BS21" s="19"/>
      <c r="BT21" s="19"/>
      <c r="BU21" s="19"/>
      <c r="BV21" s="19"/>
      <c r="BW21" s="19"/>
      <c r="BX21" s="19"/>
      <c r="BY21" s="19"/>
      <c r="BZ21" s="19"/>
      <c r="CA21" s="19"/>
    </row>
    <row r="22" customFormat="false" ht="14.4" hidden="false" customHeight="false" outlineLevel="0" collapsed="false">
      <c r="A22" s="15" t="s">
        <v>169</v>
      </c>
      <c r="B22" s="15" t="s">
        <v>95</v>
      </c>
      <c r="C22" s="1" t="n">
        <v>358041</v>
      </c>
      <c r="D22" s="1" t="n">
        <v>12271</v>
      </c>
      <c r="E22" s="1" t="n">
        <v>-42.833</v>
      </c>
      <c r="F22" s="1" t="n">
        <v>-72.646</v>
      </c>
      <c r="G22" s="1" t="n">
        <v>1122</v>
      </c>
      <c r="H22" s="16" t="n">
        <v>2008</v>
      </c>
      <c r="I22" s="17" t="s">
        <v>170</v>
      </c>
      <c r="J22" s="1" t="s">
        <v>171</v>
      </c>
      <c r="K22" s="18" t="n">
        <v>39570.3333333333</v>
      </c>
      <c r="L22" s="1" t="s">
        <v>86</v>
      </c>
      <c r="M22" s="19" t="s">
        <v>87</v>
      </c>
      <c r="N22" s="1" t="n">
        <v>6</v>
      </c>
      <c r="O22" s="1" t="n">
        <v>0</v>
      </c>
      <c r="P22" s="1" t="n">
        <v>2</v>
      </c>
      <c r="Q22" s="1" t="n">
        <v>2</v>
      </c>
      <c r="R22" s="20" t="n">
        <v>4100000000</v>
      </c>
      <c r="S22" s="1" t="n">
        <v>0</v>
      </c>
      <c r="T22" s="20" t="n">
        <v>1400000000</v>
      </c>
      <c r="U22" s="20" t="n">
        <v>1400000000</v>
      </c>
      <c r="V22" s="1" t="n">
        <v>0</v>
      </c>
      <c r="W22" s="1" t="n">
        <v>997</v>
      </c>
      <c r="X22" s="1" t="s">
        <v>88</v>
      </c>
      <c r="Y22" s="1" t="n">
        <v>17</v>
      </c>
      <c r="Z22" s="1" t="n">
        <v>0</v>
      </c>
      <c r="AA22" s="1" t="n">
        <v>4</v>
      </c>
      <c r="AB22" s="1" t="n">
        <v>0</v>
      </c>
      <c r="AC22" s="1" t="s">
        <v>104</v>
      </c>
      <c r="AD22" s="1" t="n">
        <v>9.5</v>
      </c>
      <c r="AE22" s="1" t="n">
        <v>0</v>
      </c>
      <c r="AF22" s="1" t="n">
        <v>3</v>
      </c>
      <c r="AG22" s="1" t="n">
        <v>1</v>
      </c>
      <c r="AH22" s="1" t="s">
        <v>105</v>
      </c>
      <c r="AI22" s="1" t="s">
        <v>87</v>
      </c>
      <c r="AJ22" s="19" t="s">
        <v>96</v>
      </c>
      <c r="AK22" s="19" t="s">
        <v>96</v>
      </c>
      <c r="AL22" s="19" t="s">
        <v>96</v>
      </c>
      <c r="AM22" s="1" t="s">
        <v>105</v>
      </c>
      <c r="AN22" s="20" t="n">
        <v>0</v>
      </c>
      <c r="AO22" s="21" t="s">
        <v>87</v>
      </c>
      <c r="AP22" s="1" t="n">
        <v>10</v>
      </c>
      <c r="AQ22" s="1" t="n">
        <v>4</v>
      </c>
      <c r="AR22" s="1" t="n">
        <v>17</v>
      </c>
      <c r="AS22" s="1" t="n">
        <v>3</v>
      </c>
      <c r="AT22" s="1" t="n">
        <v>1</v>
      </c>
      <c r="AU22" s="19" t="s">
        <v>87</v>
      </c>
      <c r="AV22" s="1" t="s">
        <v>130</v>
      </c>
      <c r="AW22" s="1" t="n">
        <v>8</v>
      </c>
      <c r="AX22" s="19" t="s">
        <v>94</v>
      </c>
      <c r="AY22" s="19" t="s">
        <v>95</v>
      </c>
      <c r="AZ22" s="19" t="s">
        <v>95</v>
      </c>
      <c r="BA22" s="19" t="s">
        <v>95</v>
      </c>
      <c r="BB22" s="19" t="s">
        <v>87</v>
      </c>
      <c r="BC22" s="19" t="s">
        <v>87</v>
      </c>
      <c r="BD22" s="19" t="s">
        <v>96</v>
      </c>
      <c r="BE22" s="19" t="s">
        <v>87</v>
      </c>
      <c r="BF22" s="19" t="s">
        <v>96</v>
      </c>
      <c r="BG22" s="19" t="s">
        <v>87</v>
      </c>
      <c r="BH22" s="19" t="s">
        <v>96</v>
      </c>
      <c r="BI22" s="19" t="s">
        <v>87</v>
      </c>
      <c r="BJ22" s="19" t="s">
        <v>96</v>
      </c>
      <c r="BK22" s="1" t="n">
        <v>14.8494244359251</v>
      </c>
      <c r="BL22" s="1" t="n">
        <v>0.0138273596439384</v>
      </c>
      <c r="BM22" s="1" t="n">
        <v>0.00161091393309522</v>
      </c>
      <c r="BN22" s="1" t="n">
        <v>16.198930771339</v>
      </c>
      <c r="BO22" s="1" t="n">
        <v>0.0134558424771209</v>
      </c>
      <c r="BP22" s="1" t="n">
        <v>0.00173946383857439</v>
      </c>
      <c r="BQ22" s="1" t="s">
        <v>172</v>
      </c>
      <c r="BR22" s="19"/>
      <c r="BS22" s="19"/>
      <c r="BT22" s="19"/>
      <c r="BU22" s="19"/>
      <c r="BV22" s="19"/>
      <c r="BW22" s="19"/>
      <c r="BX22" s="19"/>
      <c r="BY22" s="19"/>
      <c r="BZ22" s="19"/>
      <c r="CA22" s="19"/>
    </row>
    <row r="23" customFormat="false" ht="14.4" hidden="false" customHeight="false" outlineLevel="0" collapsed="false">
      <c r="A23" s="15" t="s">
        <v>169</v>
      </c>
      <c r="B23" s="15" t="s">
        <v>95</v>
      </c>
      <c r="C23" s="1" t="n">
        <v>358041</v>
      </c>
      <c r="D23" s="1" t="n">
        <v>12271</v>
      </c>
      <c r="E23" s="23" t="n">
        <v>-42.833</v>
      </c>
      <c r="F23" s="23" t="n">
        <v>-72.646</v>
      </c>
      <c r="G23" s="1" t="n">
        <v>1122</v>
      </c>
      <c r="H23" s="16" t="n">
        <v>2008</v>
      </c>
      <c r="I23" s="17" t="s">
        <v>173</v>
      </c>
      <c r="J23" s="1" t="s">
        <v>174</v>
      </c>
      <c r="K23" s="18" t="n">
        <v>39571.5</v>
      </c>
      <c r="L23" s="1" t="s">
        <v>86</v>
      </c>
      <c r="M23" s="19" t="s">
        <v>87</v>
      </c>
      <c r="N23" s="1" t="n">
        <v>60</v>
      </c>
      <c r="O23" s="1" t="n">
        <v>2</v>
      </c>
      <c r="P23" s="1" t="n">
        <v>24</v>
      </c>
      <c r="Q23" s="1" t="n">
        <v>2</v>
      </c>
      <c r="R23" s="20" t="n">
        <v>260000000000</v>
      </c>
      <c r="S23" s="1" t="n">
        <v>0</v>
      </c>
      <c r="T23" s="20" t="n">
        <v>20000000000</v>
      </c>
      <c r="U23" s="20" t="n">
        <v>20000000000</v>
      </c>
      <c r="V23" s="1" t="n">
        <v>0</v>
      </c>
      <c r="W23" s="1" t="n">
        <v>997</v>
      </c>
      <c r="X23" s="1" t="s">
        <v>88</v>
      </c>
      <c r="Y23" s="1" t="n">
        <v>10</v>
      </c>
      <c r="Z23" s="1" t="n">
        <v>0</v>
      </c>
      <c r="AA23" s="1" t="n">
        <v>2</v>
      </c>
      <c r="AB23" s="1" t="n">
        <v>1</v>
      </c>
      <c r="AC23" s="1" t="s">
        <v>104</v>
      </c>
      <c r="AD23" s="1" t="n">
        <v>4.3</v>
      </c>
      <c r="AE23" s="1" t="n">
        <v>1</v>
      </c>
      <c r="AF23" s="1" t="n">
        <v>2</v>
      </c>
      <c r="AG23" s="1" t="n">
        <v>2</v>
      </c>
      <c r="AH23" s="1" t="s">
        <v>105</v>
      </c>
      <c r="AI23" s="19" t="s">
        <v>87</v>
      </c>
      <c r="AJ23" s="19" t="s">
        <v>96</v>
      </c>
      <c r="AK23" s="19" t="s">
        <v>96</v>
      </c>
      <c r="AL23" s="19" t="s">
        <v>96</v>
      </c>
      <c r="AM23" s="19" t="s">
        <v>89</v>
      </c>
      <c r="AN23" s="20" t="n">
        <v>0</v>
      </c>
      <c r="AO23" s="21" t="s">
        <v>87</v>
      </c>
      <c r="AP23" s="1" t="n">
        <v>30</v>
      </c>
      <c r="AQ23" s="1" t="n">
        <v>16</v>
      </c>
      <c r="AR23" s="1" t="n">
        <v>25</v>
      </c>
      <c r="AS23" s="1" t="n">
        <v>3</v>
      </c>
      <c r="AT23" s="1" t="n">
        <v>3</v>
      </c>
      <c r="AU23" s="19" t="s">
        <v>87</v>
      </c>
      <c r="AV23" s="1" t="s">
        <v>130</v>
      </c>
      <c r="AW23" s="1" t="n">
        <v>8</v>
      </c>
      <c r="AX23" s="19" t="s">
        <v>94</v>
      </c>
      <c r="AY23" s="19" t="s">
        <v>95</v>
      </c>
      <c r="AZ23" s="19" t="s">
        <v>95</v>
      </c>
      <c r="BA23" s="19" t="s">
        <v>95</v>
      </c>
      <c r="BB23" s="19" t="s">
        <v>87</v>
      </c>
      <c r="BC23" s="19" t="s">
        <v>87</v>
      </c>
      <c r="BD23" s="19" t="s">
        <v>96</v>
      </c>
      <c r="BE23" s="19" t="s">
        <v>87</v>
      </c>
      <c r="BF23" s="19" t="s">
        <v>96</v>
      </c>
      <c r="BG23" s="19" t="s">
        <v>87</v>
      </c>
      <c r="BH23" s="19" t="s">
        <v>96</v>
      </c>
      <c r="BI23" s="19" t="s">
        <v>87</v>
      </c>
      <c r="BJ23" s="19" t="s">
        <v>96</v>
      </c>
      <c r="BK23" s="1" t="n">
        <v>18.8025803171305</v>
      </c>
      <c r="BL23" s="1" t="n">
        <v>0.0113949248922163</v>
      </c>
      <c r="BM23" s="1" t="n">
        <v>0.00377491140989701</v>
      </c>
      <c r="BN23" s="1" t="n">
        <v>22.3608407218073</v>
      </c>
      <c r="BO23" s="1" t="n">
        <v>0.0113963494373507</v>
      </c>
      <c r="BP23" s="1" t="n">
        <v>0.00446845785063657</v>
      </c>
      <c r="BQ23" s="1" t="s">
        <v>172</v>
      </c>
      <c r="BR23" s="19"/>
      <c r="BS23" s="19"/>
      <c r="BT23" s="19"/>
      <c r="BU23" s="19"/>
      <c r="BV23" s="19"/>
      <c r="BW23" s="19"/>
      <c r="BX23" s="19"/>
      <c r="BY23" s="19"/>
      <c r="BZ23" s="19"/>
      <c r="CA23" s="19"/>
    </row>
    <row r="24" customFormat="false" ht="14.4" hidden="false" customHeight="false" outlineLevel="0" collapsed="false">
      <c r="A24" s="15" t="s">
        <v>169</v>
      </c>
      <c r="B24" s="15" t="s">
        <v>95</v>
      </c>
      <c r="C24" s="1" t="n">
        <v>358041</v>
      </c>
      <c r="D24" s="1" t="n">
        <v>12271</v>
      </c>
      <c r="E24" s="23" t="n">
        <v>-42.833</v>
      </c>
      <c r="F24" s="23" t="n">
        <v>-72.646</v>
      </c>
      <c r="G24" s="1" t="n">
        <v>1122</v>
      </c>
      <c r="H24" s="16" t="n">
        <v>2008</v>
      </c>
      <c r="I24" s="17" t="s">
        <v>175</v>
      </c>
      <c r="J24" s="1" t="s">
        <v>176</v>
      </c>
      <c r="K24" s="18" t="n">
        <v>39574.5</v>
      </c>
      <c r="L24" s="1" t="s">
        <v>86</v>
      </c>
      <c r="M24" s="1" t="s">
        <v>120</v>
      </c>
      <c r="N24" s="1" t="n">
        <v>3.5</v>
      </c>
      <c r="O24" s="1" t="n">
        <v>2</v>
      </c>
      <c r="P24" s="1" t="n">
        <v>2.5</v>
      </c>
      <c r="Q24" s="1" t="n">
        <v>2</v>
      </c>
      <c r="R24" s="20" t="n">
        <v>220000000000</v>
      </c>
      <c r="S24" s="1" t="n">
        <v>0</v>
      </c>
      <c r="T24" s="20" t="n">
        <v>47300000000</v>
      </c>
      <c r="U24" s="20" t="n">
        <v>47300000000</v>
      </c>
      <c r="V24" s="1" t="n">
        <v>0</v>
      </c>
      <c r="W24" s="1" t="n">
        <v>1250</v>
      </c>
      <c r="X24" s="1" t="s">
        <v>88</v>
      </c>
      <c r="Y24" s="1" t="n">
        <v>21</v>
      </c>
      <c r="Z24" s="1" t="n">
        <v>1</v>
      </c>
      <c r="AA24" s="1" t="n">
        <v>3</v>
      </c>
      <c r="AB24" s="1" t="n">
        <v>2</v>
      </c>
      <c r="AC24" s="1" t="s">
        <v>177</v>
      </c>
      <c r="AD24" s="1" t="n">
        <v>14</v>
      </c>
      <c r="AE24" s="1" t="n">
        <v>1</v>
      </c>
      <c r="AF24" s="1" t="n">
        <v>4</v>
      </c>
      <c r="AG24" s="1" t="n">
        <v>1</v>
      </c>
      <c r="AH24" s="1" t="s">
        <v>105</v>
      </c>
      <c r="AI24" s="19" t="s">
        <v>87</v>
      </c>
      <c r="AJ24" s="19" t="s">
        <v>96</v>
      </c>
      <c r="AK24" s="19" t="s">
        <v>96</v>
      </c>
      <c r="AL24" s="19" t="s">
        <v>96</v>
      </c>
      <c r="AM24" s="19" t="s">
        <v>89</v>
      </c>
      <c r="AN24" s="20" t="n">
        <v>0</v>
      </c>
      <c r="AO24" s="21" t="s">
        <v>87</v>
      </c>
      <c r="AP24" s="1" t="n">
        <v>32</v>
      </c>
      <c r="AQ24" s="1" t="n">
        <v>3</v>
      </c>
      <c r="AR24" s="1" t="n">
        <v>29</v>
      </c>
      <c r="AS24" s="1" t="n">
        <v>5</v>
      </c>
      <c r="AT24" s="1" t="n">
        <v>0.1</v>
      </c>
      <c r="AU24" s="19" t="s">
        <v>87</v>
      </c>
      <c r="AV24" s="1" t="s">
        <v>130</v>
      </c>
      <c r="AW24" s="1" t="n">
        <v>8</v>
      </c>
      <c r="AX24" s="1" t="s">
        <v>88</v>
      </c>
      <c r="AY24" s="1" t="n">
        <v>64</v>
      </c>
      <c r="AZ24" s="1" t="n">
        <v>3</v>
      </c>
      <c r="BA24" s="1" t="n">
        <v>900</v>
      </c>
      <c r="BB24" s="1" t="n">
        <v>3.42227479210721</v>
      </c>
      <c r="BC24" s="19" t="s">
        <v>87</v>
      </c>
      <c r="BD24" s="19" t="s">
        <v>96</v>
      </c>
      <c r="BE24" s="19" t="s">
        <v>87</v>
      </c>
      <c r="BF24" s="19" t="s">
        <v>96</v>
      </c>
      <c r="BG24" s="19" t="s">
        <v>87</v>
      </c>
      <c r="BH24" s="19" t="s">
        <v>96</v>
      </c>
      <c r="BI24" s="19" t="s">
        <v>87</v>
      </c>
      <c r="BJ24" s="19" t="s">
        <v>96</v>
      </c>
      <c r="BK24" s="1" t="n">
        <v>21.2421067268578</v>
      </c>
      <c r="BL24" s="1" t="n">
        <v>0.0164042890256211</v>
      </c>
      <c r="BM24" s="1" t="n">
        <v>0.00175524997332225</v>
      </c>
      <c r="BN24" s="1" t="n">
        <v>21.4156776504228</v>
      </c>
      <c r="BO24" s="1" t="n">
        <v>0.0163526207591097</v>
      </c>
      <c r="BP24" s="1" t="n">
        <v>0.00172751920250287</v>
      </c>
      <c r="BQ24" s="1" t="s">
        <v>172</v>
      </c>
      <c r="BR24" s="19"/>
      <c r="BS24" s="19"/>
      <c r="BT24" s="19"/>
      <c r="BU24" s="19"/>
      <c r="BV24" s="19"/>
      <c r="BW24" s="19"/>
      <c r="BX24" s="19"/>
      <c r="BY24" s="19"/>
      <c r="BZ24" s="19"/>
      <c r="CA24" s="19"/>
    </row>
    <row r="25" customFormat="false" ht="14.4" hidden="false" customHeight="false" outlineLevel="0" collapsed="false">
      <c r="A25" s="15" t="s">
        <v>178</v>
      </c>
      <c r="B25" s="15" t="s">
        <v>179</v>
      </c>
      <c r="C25" s="1" t="n">
        <v>290360</v>
      </c>
      <c r="D25" s="1" t="n">
        <v>18854</v>
      </c>
      <c r="E25" s="19" t="n">
        <f aca="false">50.324</f>
        <v>50.324</v>
      </c>
      <c r="F25" s="19" t="n">
        <f aca="false">155.461</f>
        <v>155.461</v>
      </c>
      <c r="G25" s="1" t="n">
        <v>1815</v>
      </c>
      <c r="H25" s="16" t="n">
        <v>1986</v>
      </c>
      <c r="I25" s="17" t="s">
        <v>180</v>
      </c>
      <c r="J25" s="1" t="s">
        <v>181</v>
      </c>
      <c r="K25" s="18" t="n">
        <v>31736.0416666667</v>
      </c>
      <c r="L25" s="1" t="s">
        <v>86</v>
      </c>
      <c r="M25" s="19" t="s">
        <v>87</v>
      </c>
      <c r="N25" s="1" t="n">
        <v>72</v>
      </c>
      <c r="O25" s="1" t="n">
        <v>2</v>
      </c>
      <c r="P25" s="1" t="n">
        <v>24</v>
      </c>
      <c r="Q25" s="1" t="n">
        <v>1</v>
      </c>
      <c r="R25" s="20" t="n">
        <v>260000000000</v>
      </c>
      <c r="S25" s="1" t="n">
        <v>2</v>
      </c>
      <c r="T25" s="20" t="n">
        <v>130000000000</v>
      </c>
      <c r="U25" s="20" t="s">
        <v>87</v>
      </c>
      <c r="V25" s="1" t="n">
        <v>2</v>
      </c>
      <c r="W25" s="1" t="n">
        <v>1600</v>
      </c>
      <c r="X25" s="1" t="s">
        <v>88</v>
      </c>
      <c r="Y25" s="1" t="n">
        <v>9.5</v>
      </c>
      <c r="Z25" s="1" t="n">
        <v>0</v>
      </c>
      <c r="AA25" s="1" t="n">
        <v>3</v>
      </c>
      <c r="AB25" s="1" t="n">
        <v>1</v>
      </c>
      <c r="AC25" s="1" t="s">
        <v>105</v>
      </c>
      <c r="AD25" s="1" t="n">
        <v>10</v>
      </c>
      <c r="AE25" s="1" t="n">
        <v>0</v>
      </c>
      <c r="AF25" s="1" t="n">
        <v>2</v>
      </c>
      <c r="AG25" s="1" t="n">
        <v>0</v>
      </c>
      <c r="AH25" s="1" t="s">
        <v>90</v>
      </c>
      <c r="AI25" s="19" t="s">
        <v>87</v>
      </c>
      <c r="AJ25" s="19" t="s">
        <v>96</v>
      </c>
      <c r="AK25" s="19" t="s">
        <v>96</v>
      </c>
      <c r="AL25" s="19" t="s">
        <v>96</v>
      </c>
      <c r="AM25" s="19" t="s">
        <v>89</v>
      </c>
      <c r="AN25" s="21" t="s">
        <v>87</v>
      </c>
      <c r="AO25" s="21" t="s">
        <v>87</v>
      </c>
      <c r="AP25" s="1" t="n">
        <v>37</v>
      </c>
      <c r="AQ25" s="1" t="n">
        <v>3.5</v>
      </c>
      <c r="AR25" s="1" t="n">
        <v>18</v>
      </c>
      <c r="AS25" s="1" t="n">
        <v>5</v>
      </c>
      <c r="AT25" s="1" t="n">
        <v>5</v>
      </c>
      <c r="AU25" s="19" t="s">
        <v>87</v>
      </c>
      <c r="AV25" s="1" t="s">
        <v>100</v>
      </c>
      <c r="AW25" s="19" t="s">
        <v>87</v>
      </c>
      <c r="AX25" s="19" t="s">
        <v>94</v>
      </c>
      <c r="AY25" s="19" t="s">
        <v>95</v>
      </c>
      <c r="AZ25" s="19" t="s">
        <v>95</v>
      </c>
      <c r="BA25" s="19" t="s">
        <v>95</v>
      </c>
      <c r="BB25" s="19" t="s">
        <v>87</v>
      </c>
      <c r="BC25" s="19" t="s">
        <v>87</v>
      </c>
      <c r="BD25" s="19" t="s">
        <v>96</v>
      </c>
      <c r="BE25" s="19" t="s">
        <v>87</v>
      </c>
      <c r="BF25" s="19" t="s">
        <v>96</v>
      </c>
      <c r="BG25" s="1" t="n">
        <v>5.5</v>
      </c>
      <c r="BH25" s="1" t="n">
        <v>1.2</v>
      </c>
      <c r="BI25" s="1" t="n">
        <v>1045</v>
      </c>
      <c r="BJ25" s="1" t="n">
        <v>135</v>
      </c>
      <c r="BK25" s="1" t="n">
        <v>4.94198032194334</v>
      </c>
      <c r="BL25" s="1" t="n">
        <v>0.013491275353202</v>
      </c>
      <c r="BM25" s="1" t="n">
        <v>0.00114506472719984</v>
      </c>
      <c r="BN25" s="1" t="n">
        <v>3.0400601944612</v>
      </c>
      <c r="BO25" s="1" t="n">
        <v>0.0128050119688625</v>
      </c>
      <c r="BP25" s="1" t="n">
        <v>0.000564683387669272</v>
      </c>
      <c r="BQ25" s="1" t="s">
        <v>182</v>
      </c>
      <c r="BR25" s="19"/>
      <c r="BS25" s="19"/>
      <c r="BT25" s="19"/>
      <c r="BU25" s="19"/>
      <c r="BV25" s="19"/>
      <c r="BW25" s="19"/>
      <c r="BX25" s="19"/>
      <c r="BY25" s="19"/>
      <c r="BZ25" s="19"/>
      <c r="CA25" s="19"/>
    </row>
    <row r="26" customFormat="false" ht="14.4" hidden="false" customHeight="false" outlineLevel="0" collapsed="false">
      <c r="A26" s="15" t="s">
        <v>183</v>
      </c>
      <c r="B26" s="15" t="s">
        <v>184</v>
      </c>
      <c r="C26" s="1" t="n">
        <v>357150</v>
      </c>
      <c r="D26" s="1" t="n">
        <v>20809</v>
      </c>
      <c r="E26" s="1" t="n">
        <v>-40.59</v>
      </c>
      <c r="F26" s="1" t="n">
        <v>-72.117</v>
      </c>
      <c r="G26" s="1" t="n">
        <v>1470</v>
      </c>
      <c r="H26" s="16" t="n">
        <v>2011</v>
      </c>
      <c r="I26" s="17" t="s">
        <v>185</v>
      </c>
      <c r="J26" s="1" t="s">
        <v>186</v>
      </c>
      <c r="K26" s="18" t="n">
        <v>40698.7708333333</v>
      </c>
      <c r="L26" s="1" t="s">
        <v>86</v>
      </c>
      <c r="M26" s="1" t="s">
        <v>120</v>
      </c>
      <c r="N26" s="1" t="n">
        <v>27</v>
      </c>
      <c r="O26" s="1" t="n">
        <v>2</v>
      </c>
      <c r="P26" s="1" t="n">
        <v>3</v>
      </c>
      <c r="Q26" s="1" t="n">
        <v>2</v>
      </c>
      <c r="R26" s="20" t="n">
        <v>450000000000</v>
      </c>
      <c r="S26" s="1" t="n">
        <v>0</v>
      </c>
      <c r="T26" s="20" t="n">
        <v>200000000000</v>
      </c>
      <c r="U26" s="20" t="n">
        <v>200000000000</v>
      </c>
      <c r="V26" s="1" t="n">
        <v>0</v>
      </c>
      <c r="W26" s="1" t="n">
        <v>560</v>
      </c>
      <c r="X26" s="1" t="s">
        <v>88</v>
      </c>
      <c r="Y26" s="1" t="n">
        <v>11.8</v>
      </c>
      <c r="Z26" s="1" t="n">
        <v>0</v>
      </c>
      <c r="AA26" s="1" t="n">
        <v>1.9</v>
      </c>
      <c r="AB26" s="1" t="n">
        <v>0</v>
      </c>
      <c r="AC26" s="1" t="s">
        <v>187</v>
      </c>
      <c r="AD26" s="19" t="s">
        <v>87</v>
      </c>
      <c r="AE26" s="19" t="s">
        <v>96</v>
      </c>
      <c r="AF26" s="19" t="s">
        <v>96</v>
      </c>
      <c r="AG26" s="19" t="s">
        <v>96</v>
      </c>
      <c r="AH26" s="19" t="s">
        <v>89</v>
      </c>
      <c r="AI26" s="1" t="n">
        <v>14</v>
      </c>
      <c r="AJ26" s="1" t="n">
        <v>1</v>
      </c>
      <c r="AK26" s="1" t="n">
        <v>1</v>
      </c>
      <c r="AL26" s="1" t="n">
        <v>0</v>
      </c>
      <c r="AM26" s="1" t="s">
        <v>105</v>
      </c>
      <c r="AN26" s="20" t="n">
        <v>60000000000</v>
      </c>
      <c r="AO26" s="20" t="n">
        <v>48000000000</v>
      </c>
      <c r="AP26" s="1" t="n">
        <v>65</v>
      </c>
      <c r="AQ26" s="1" t="n">
        <v>1</v>
      </c>
      <c r="AR26" s="1" t="n">
        <v>240</v>
      </c>
      <c r="AS26" s="1" t="n">
        <v>7</v>
      </c>
      <c r="AT26" s="1" t="n">
        <v>0.1</v>
      </c>
      <c r="AU26" s="19" t="s">
        <v>87</v>
      </c>
      <c r="AV26" s="1" t="s">
        <v>130</v>
      </c>
      <c r="AW26" s="1" t="s">
        <v>188</v>
      </c>
      <c r="AX26" s="1" t="s">
        <v>88</v>
      </c>
      <c r="AY26" s="1" t="n">
        <v>18</v>
      </c>
      <c r="AZ26" s="1" t="n">
        <v>5</v>
      </c>
      <c r="BA26" s="1" t="n">
        <v>200</v>
      </c>
      <c r="BB26" s="1" t="n">
        <v>-2.06709194497744</v>
      </c>
      <c r="BC26" s="19" t="s">
        <v>87</v>
      </c>
      <c r="BD26" s="19" t="s">
        <v>96</v>
      </c>
      <c r="BE26" s="19" t="s">
        <v>87</v>
      </c>
      <c r="BF26" s="19" t="s">
        <v>96</v>
      </c>
      <c r="BG26" s="1" t="n">
        <v>4.5</v>
      </c>
      <c r="BH26" s="1" t="n">
        <v>0.5</v>
      </c>
      <c r="BI26" s="1" t="n">
        <v>900</v>
      </c>
      <c r="BJ26" s="1" t="n">
        <v>15</v>
      </c>
      <c r="BK26" s="1" t="n">
        <v>14.0538621380055</v>
      </c>
      <c r="BL26" s="1" t="n">
        <v>0.0123019348650146</v>
      </c>
      <c r="BM26" s="1" t="n">
        <v>0.00240811292213845</v>
      </c>
      <c r="BN26" s="1" t="n">
        <v>18.0151872153703</v>
      </c>
      <c r="BO26" s="1" t="n">
        <v>0.0124356673866639</v>
      </c>
      <c r="BP26" s="1" t="n">
        <v>0.00308069553142019</v>
      </c>
      <c r="BQ26" s="1" t="s">
        <v>189</v>
      </c>
      <c r="BR26" s="19"/>
      <c r="BS26" s="19"/>
      <c r="BT26" s="19"/>
      <c r="BU26" s="19"/>
      <c r="BV26" s="19"/>
      <c r="BW26" s="19"/>
      <c r="BX26" s="19"/>
      <c r="BY26" s="19"/>
      <c r="BZ26" s="19"/>
      <c r="CA26" s="19"/>
    </row>
    <row r="27" customFormat="false" ht="14.4" hidden="false" customHeight="false" outlineLevel="0" collapsed="false">
      <c r="A27" s="15" t="s">
        <v>183</v>
      </c>
      <c r="B27" s="15" t="s">
        <v>184</v>
      </c>
      <c r="C27" s="1" t="n">
        <v>357150</v>
      </c>
      <c r="D27" s="1" t="n">
        <v>20809</v>
      </c>
      <c r="E27" s="1" t="n">
        <v>-40.59</v>
      </c>
      <c r="F27" s="1" t="n">
        <v>-72.117</v>
      </c>
      <c r="G27" s="1" t="n">
        <v>1470</v>
      </c>
      <c r="H27" s="16" t="n">
        <v>2011</v>
      </c>
      <c r="I27" s="17" t="s">
        <v>190</v>
      </c>
      <c r="J27" s="1" t="s">
        <v>191</v>
      </c>
      <c r="K27" s="18" t="n">
        <v>40701.125</v>
      </c>
      <c r="L27" s="1" t="s">
        <v>86</v>
      </c>
      <c r="M27" s="19" t="s">
        <v>87</v>
      </c>
      <c r="N27" s="1" t="n">
        <v>9</v>
      </c>
      <c r="O27" s="1" t="n">
        <v>2</v>
      </c>
      <c r="P27" s="1" t="n">
        <v>3</v>
      </c>
      <c r="Q27" s="1" t="n">
        <v>2</v>
      </c>
      <c r="R27" s="20" t="n">
        <v>130000000000</v>
      </c>
      <c r="S27" s="1" t="n">
        <v>0</v>
      </c>
      <c r="T27" s="20" t="n">
        <v>80000000000</v>
      </c>
      <c r="U27" s="20" t="n">
        <v>80000000000</v>
      </c>
      <c r="V27" s="1" t="n">
        <v>0</v>
      </c>
      <c r="W27" s="1" t="n">
        <v>600</v>
      </c>
      <c r="X27" s="1" t="s">
        <v>88</v>
      </c>
      <c r="Y27" s="1" t="n">
        <v>11.1</v>
      </c>
      <c r="Z27" s="1" t="n">
        <v>1</v>
      </c>
      <c r="AA27" s="1" t="n">
        <v>1.1</v>
      </c>
      <c r="AB27" s="1" t="n">
        <v>1</v>
      </c>
      <c r="AC27" s="1" t="s">
        <v>187</v>
      </c>
      <c r="AD27" s="19" t="s">
        <v>87</v>
      </c>
      <c r="AE27" s="19" t="s">
        <v>96</v>
      </c>
      <c r="AF27" s="19" t="s">
        <v>96</v>
      </c>
      <c r="AG27" s="19" t="s">
        <v>96</v>
      </c>
      <c r="AH27" s="19" t="s">
        <v>89</v>
      </c>
      <c r="AI27" s="1" t="s">
        <v>87</v>
      </c>
      <c r="AJ27" s="19" t="s">
        <v>96</v>
      </c>
      <c r="AK27" s="19" t="s">
        <v>96</v>
      </c>
      <c r="AL27" s="19" t="s">
        <v>96</v>
      </c>
      <c r="AM27" s="1" t="s">
        <v>105</v>
      </c>
      <c r="AN27" s="21" t="s">
        <v>87</v>
      </c>
      <c r="AO27" s="21" t="s">
        <v>87</v>
      </c>
      <c r="AP27" s="1" t="n">
        <v>55</v>
      </c>
      <c r="AQ27" s="1" t="n">
        <v>6</v>
      </c>
      <c r="AR27" s="1" t="n">
        <v>240</v>
      </c>
      <c r="AS27" s="1" t="n">
        <v>5</v>
      </c>
      <c r="AT27" s="1" t="n">
        <v>0.2</v>
      </c>
      <c r="AU27" s="19" t="s">
        <v>87</v>
      </c>
      <c r="AV27" s="1" t="s">
        <v>130</v>
      </c>
      <c r="AW27" s="1" t="s">
        <v>188</v>
      </c>
      <c r="AX27" s="1" t="s">
        <v>94</v>
      </c>
      <c r="AY27" s="19" t="s">
        <v>95</v>
      </c>
      <c r="AZ27" s="19" t="s">
        <v>95</v>
      </c>
      <c r="BA27" s="19" t="s">
        <v>95</v>
      </c>
      <c r="BB27" s="19" t="s">
        <v>87</v>
      </c>
      <c r="BC27" s="19" t="s">
        <v>87</v>
      </c>
      <c r="BD27" s="19" t="s">
        <v>96</v>
      </c>
      <c r="BE27" s="19" t="s">
        <v>87</v>
      </c>
      <c r="BF27" s="19" t="s">
        <v>96</v>
      </c>
      <c r="BG27" s="1" t="n">
        <v>4.5</v>
      </c>
      <c r="BH27" s="1" t="n">
        <v>0.5</v>
      </c>
      <c r="BI27" s="1" t="n">
        <v>900</v>
      </c>
      <c r="BJ27" s="1" t="n">
        <v>15</v>
      </c>
      <c r="BK27" s="1" t="n">
        <v>32.461032662297</v>
      </c>
      <c r="BL27" s="1" t="n">
        <v>0.0119426438951572</v>
      </c>
      <c r="BM27" s="1" t="n">
        <v>0.00568762147686045</v>
      </c>
      <c r="BN27" s="1" t="n">
        <v>39.6277332106549</v>
      </c>
      <c r="BO27" s="1" t="n">
        <v>0.0116892490157252</v>
      </c>
      <c r="BP27" s="1" t="n">
        <v>0.00686480690145553</v>
      </c>
      <c r="BQ27" s="1" t="s">
        <v>189</v>
      </c>
      <c r="BR27" s="19"/>
      <c r="BS27" s="19"/>
      <c r="BT27" s="19"/>
      <c r="BU27" s="19"/>
      <c r="BV27" s="19"/>
      <c r="BW27" s="19"/>
      <c r="BX27" s="19"/>
      <c r="BY27" s="19"/>
      <c r="BZ27" s="19"/>
      <c r="CA27" s="19"/>
    </row>
    <row r="28" customFormat="false" ht="14.4" hidden="false" customHeight="false" outlineLevel="0" collapsed="false">
      <c r="A28" s="15" t="s">
        <v>183</v>
      </c>
      <c r="B28" s="15" t="s">
        <v>184</v>
      </c>
      <c r="C28" s="1" t="n">
        <v>357150</v>
      </c>
      <c r="D28" s="1" t="n">
        <v>20809</v>
      </c>
      <c r="E28" s="1" t="n">
        <v>-40.59</v>
      </c>
      <c r="F28" s="1" t="n">
        <v>-72.117</v>
      </c>
      <c r="G28" s="1" t="n">
        <v>1470</v>
      </c>
      <c r="H28" s="16" t="n">
        <v>2011</v>
      </c>
      <c r="I28" s="17" t="s">
        <v>192</v>
      </c>
      <c r="J28" s="1" t="s">
        <v>193</v>
      </c>
      <c r="K28" s="18" t="n">
        <v>40701.5416666667</v>
      </c>
      <c r="L28" s="1" t="s">
        <v>86</v>
      </c>
      <c r="M28" s="19" t="s">
        <v>87</v>
      </c>
      <c r="N28" s="1" t="n">
        <v>9.25</v>
      </c>
      <c r="O28" s="1" t="n">
        <v>2</v>
      </c>
      <c r="P28" s="1" t="n">
        <v>2.75</v>
      </c>
      <c r="Q28" s="1" t="n">
        <v>2</v>
      </c>
      <c r="R28" s="20" t="n">
        <v>28000000000</v>
      </c>
      <c r="S28" s="1" t="n">
        <v>0</v>
      </c>
      <c r="T28" s="20" t="n">
        <v>14000000000</v>
      </c>
      <c r="U28" s="20" t="n">
        <v>14000000000</v>
      </c>
      <c r="V28" s="1" t="n">
        <v>0</v>
      </c>
      <c r="W28" s="1" t="n">
        <v>600</v>
      </c>
      <c r="X28" s="1" t="s">
        <v>88</v>
      </c>
      <c r="Y28" s="1" t="n">
        <v>7.6</v>
      </c>
      <c r="Z28" s="1" t="n">
        <v>0</v>
      </c>
      <c r="AA28" s="1" t="n">
        <v>2.2</v>
      </c>
      <c r="AB28" s="1" t="n">
        <v>0</v>
      </c>
      <c r="AC28" s="1" t="s">
        <v>187</v>
      </c>
      <c r="AD28" s="19" t="s">
        <v>87</v>
      </c>
      <c r="AE28" s="19" t="s">
        <v>96</v>
      </c>
      <c r="AF28" s="19" t="s">
        <v>96</v>
      </c>
      <c r="AG28" s="19" t="s">
        <v>96</v>
      </c>
      <c r="AH28" s="19" t="s">
        <v>89</v>
      </c>
      <c r="AI28" s="1" t="s">
        <v>87</v>
      </c>
      <c r="AJ28" s="19" t="s">
        <v>96</v>
      </c>
      <c r="AK28" s="19" t="s">
        <v>96</v>
      </c>
      <c r="AL28" s="19" t="s">
        <v>96</v>
      </c>
      <c r="AM28" s="1" t="s">
        <v>105</v>
      </c>
      <c r="AN28" s="21" t="s">
        <v>87</v>
      </c>
      <c r="AO28" s="21" t="s">
        <v>87</v>
      </c>
      <c r="AP28" s="1" t="n">
        <v>29</v>
      </c>
      <c r="AQ28" s="1" t="n">
        <v>10</v>
      </c>
      <c r="AR28" s="1" t="n">
        <v>240</v>
      </c>
      <c r="AS28" s="1" t="n">
        <v>4</v>
      </c>
      <c r="AT28" s="1" t="n">
        <v>0.1</v>
      </c>
      <c r="AU28" s="19" t="s">
        <v>87</v>
      </c>
      <c r="AV28" s="1" t="s">
        <v>130</v>
      </c>
      <c r="AW28" s="1" t="s">
        <v>188</v>
      </c>
      <c r="AX28" s="1" t="s">
        <v>94</v>
      </c>
      <c r="AY28" s="19" t="s">
        <v>95</v>
      </c>
      <c r="AZ28" s="19" t="s">
        <v>95</v>
      </c>
      <c r="BA28" s="19" t="s">
        <v>95</v>
      </c>
      <c r="BB28" s="19" t="s">
        <v>87</v>
      </c>
      <c r="BC28" s="19" t="s">
        <v>87</v>
      </c>
      <c r="BD28" s="19" t="s">
        <v>96</v>
      </c>
      <c r="BE28" s="19" t="s">
        <v>87</v>
      </c>
      <c r="BF28" s="19" t="s">
        <v>96</v>
      </c>
      <c r="BG28" s="1" t="n">
        <v>4.5</v>
      </c>
      <c r="BH28" s="1" t="n">
        <v>0.5</v>
      </c>
      <c r="BI28" s="1" t="n">
        <v>900</v>
      </c>
      <c r="BJ28" s="1" t="n">
        <v>15</v>
      </c>
      <c r="BK28" s="1" t="n">
        <v>28.8631647894835</v>
      </c>
      <c r="BL28" s="1" t="n">
        <v>0.010689584379095</v>
      </c>
      <c r="BM28" s="1" t="n">
        <v>0.00731351944761512</v>
      </c>
      <c r="BN28" s="1" t="n">
        <v>32.7776580478091</v>
      </c>
      <c r="BO28" s="1" t="n">
        <v>0.00995196062921359</v>
      </c>
      <c r="BP28" s="1" t="n">
        <v>0.00883280678500188</v>
      </c>
      <c r="BQ28" s="1" t="s">
        <v>189</v>
      </c>
      <c r="BR28" s="19"/>
      <c r="BS28" s="19"/>
      <c r="BT28" s="19"/>
      <c r="BU28" s="19"/>
      <c r="BV28" s="19"/>
      <c r="BW28" s="19"/>
      <c r="BX28" s="19"/>
      <c r="BY28" s="19"/>
      <c r="BZ28" s="19"/>
      <c r="CA28" s="19"/>
    </row>
    <row r="29" customFormat="false" ht="14.4" hidden="false" customHeight="false" outlineLevel="0" collapsed="false">
      <c r="A29" s="15" t="s">
        <v>194</v>
      </c>
      <c r="B29" s="15" t="s">
        <v>95</v>
      </c>
      <c r="C29" s="1" t="n">
        <v>352050</v>
      </c>
      <c r="D29" s="1" t="n">
        <v>21088</v>
      </c>
      <c r="E29" s="1" t="n">
        <v>-0.677</v>
      </c>
      <c r="F29" s="1" t="n">
        <v>-78.436</v>
      </c>
      <c r="G29" s="1" t="n">
        <v>5987</v>
      </c>
      <c r="H29" s="16" t="n">
        <v>2015</v>
      </c>
      <c r="I29" s="17" t="s">
        <v>195</v>
      </c>
      <c r="J29" s="1" t="s">
        <v>196</v>
      </c>
      <c r="K29" s="18" t="n">
        <v>42230.3763888889</v>
      </c>
      <c r="L29" s="1" t="s">
        <v>197</v>
      </c>
      <c r="M29" s="19" t="s">
        <v>87</v>
      </c>
      <c r="N29" s="1" t="n">
        <v>14</v>
      </c>
      <c r="O29" s="1" t="n">
        <v>2</v>
      </c>
      <c r="P29" s="1" t="n">
        <v>10</v>
      </c>
      <c r="Q29" s="1" t="n">
        <v>2</v>
      </c>
      <c r="R29" s="20" t="n">
        <v>158000000</v>
      </c>
      <c r="S29" s="1" t="n">
        <v>0</v>
      </c>
      <c r="T29" s="20" t="n">
        <v>45000000</v>
      </c>
      <c r="U29" s="20" t="n">
        <v>45000000</v>
      </c>
      <c r="V29" s="1" t="n">
        <v>0</v>
      </c>
      <c r="W29" s="1" t="n">
        <v>1339</v>
      </c>
      <c r="X29" s="1" t="s">
        <v>94</v>
      </c>
      <c r="Y29" s="1" t="n">
        <v>12.5</v>
      </c>
      <c r="Z29" s="1" t="n">
        <v>1</v>
      </c>
      <c r="AA29" s="1" t="n">
        <v>2.5</v>
      </c>
      <c r="AB29" s="1" t="n">
        <v>2</v>
      </c>
      <c r="AC29" s="1" t="s">
        <v>198</v>
      </c>
      <c r="AD29" s="19" t="s">
        <v>87</v>
      </c>
      <c r="AE29" s="19" t="s">
        <v>96</v>
      </c>
      <c r="AF29" s="19" t="s">
        <v>96</v>
      </c>
      <c r="AG29" s="19" t="s">
        <v>96</v>
      </c>
      <c r="AH29" s="19" t="s">
        <v>89</v>
      </c>
      <c r="AI29" s="19" t="s">
        <v>87</v>
      </c>
      <c r="AJ29" s="19" t="s">
        <v>96</v>
      </c>
      <c r="AK29" s="19" t="s">
        <v>96</v>
      </c>
      <c r="AL29" s="19" t="s">
        <v>96</v>
      </c>
      <c r="AM29" s="19" t="s">
        <v>89</v>
      </c>
      <c r="AN29" s="20" t="n">
        <v>0</v>
      </c>
      <c r="AO29" s="20" t="n">
        <v>0</v>
      </c>
      <c r="AP29" s="1" t="n">
        <v>16</v>
      </c>
      <c r="AQ29" s="1" t="n">
        <v>5</v>
      </c>
      <c r="AR29" s="1" t="n">
        <v>60</v>
      </c>
      <c r="AS29" s="1" t="n">
        <v>3</v>
      </c>
      <c r="AT29" s="19" t="s">
        <v>87</v>
      </c>
      <c r="AU29" s="1" t="n">
        <v>0.08</v>
      </c>
      <c r="AV29" s="1" t="s">
        <v>130</v>
      </c>
      <c r="AW29" s="1" t="n">
        <v>0.03</v>
      </c>
      <c r="AX29" s="1" t="s">
        <v>94</v>
      </c>
      <c r="AY29" s="19" t="s">
        <v>95</v>
      </c>
      <c r="AZ29" s="19" t="s">
        <v>95</v>
      </c>
      <c r="BA29" s="19" t="s">
        <v>95</v>
      </c>
      <c r="BB29" s="19" t="s">
        <v>87</v>
      </c>
      <c r="BC29" s="19" t="s">
        <v>87</v>
      </c>
      <c r="BD29" s="19" t="s">
        <v>96</v>
      </c>
      <c r="BE29" s="19" t="s">
        <v>87</v>
      </c>
      <c r="BF29" s="19" t="s">
        <v>96</v>
      </c>
      <c r="BG29" s="19" t="s">
        <v>87</v>
      </c>
      <c r="BH29" s="19" t="s">
        <v>96</v>
      </c>
      <c r="BI29" s="19" t="s">
        <v>87</v>
      </c>
      <c r="BJ29" s="19" t="s">
        <v>96</v>
      </c>
      <c r="BK29" s="1" t="n">
        <v>6.26295635570274</v>
      </c>
      <c r="BL29" s="1" t="n">
        <v>0.0101333833644056</v>
      </c>
      <c r="BM29" s="1" t="n">
        <v>0.00119000009351224</v>
      </c>
      <c r="BN29" s="1" t="n">
        <v>5.97438943117684</v>
      </c>
      <c r="BO29" s="1" t="n">
        <v>0.00969626832909382</v>
      </c>
      <c r="BP29" s="1" t="n">
        <v>0.00120762609690955</v>
      </c>
      <c r="BQ29" s="1" t="s">
        <v>199</v>
      </c>
      <c r="BR29" s="19"/>
      <c r="BS29" s="19"/>
      <c r="BT29" s="19"/>
      <c r="BU29" s="19"/>
      <c r="BV29" s="19"/>
      <c r="BW29" s="19"/>
      <c r="BX29" s="19"/>
      <c r="BY29" s="19"/>
      <c r="BZ29" s="19"/>
      <c r="CA29" s="19"/>
    </row>
    <row r="30" customFormat="false" ht="14.4" hidden="false" customHeight="false" outlineLevel="0" collapsed="false">
      <c r="A30" s="15" t="s">
        <v>194</v>
      </c>
      <c r="B30" s="15" t="s">
        <v>95</v>
      </c>
      <c r="C30" s="1" t="n">
        <v>352050</v>
      </c>
      <c r="D30" s="1" t="n">
        <v>21088</v>
      </c>
      <c r="E30" s="1" t="n">
        <v>-0.677</v>
      </c>
      <c r="F30" s="1" t="n">
        <v>-78.436</v>
      </c>
      <c r="G30" s="1" t="n">
        <v>5987</v>
      </c>
      <c r="H30" s="16" t="n">
        <v>2015</v>
      </c>
      <c r="I30" s="17" t="s">
        <v>200</v>
      </c>
      <c r="J30" s="1" t="s">
        <v>201</v>
      </c>
      <c r="K30" s="18" t="n">
        <v>42231.7083333333</v>
      </c>
      <c r="L30" s="1" t="s">
        <v>103</v>
      </c>
      <c r="M30" s="1" t="s">
        <v>154</v>
      </c>
      <c r="N30" s="1" t="n">
        <v>580</v>
      </c>
      <c r="O30" s="1" t="n">
        <v>2</v>
      </c>
      <c r="P30" s="1" t="n">
        <v>300</v>
      </c>
      <c r="Q30" s="1" t="n">
        <v>2</v>
      </c>
      <c r="R30" s="20" t="n">
        <v>765000000</v>
      </c>
      <c r="S30" s="1" t="n">
        <v>0</v>
      </c>
      <c r="T30" s="20" t="n">
        <v>164000000</v>
      </c>
      <c r="U30" s="20" t="n">
        <v>165000000</v>
      </c>
      <c r="V30" s="1" t="n">
        <v>0</v>
      </c>
      <c r="W30" s="1" t="n">
        <v>1343</v>
      </c>
      <c r="X30" s="1" t="s">
        <v>94</v>
      </c>
      <c r="Y30" s="1" t="n">
        <v>8.5</v>
      </c>
      <c r="Z30" s="1" t="n">
        <v>1</v>
      </c>
      <c r="AA30" s="1" t="n">
        <v>1.5</v>
      </c>
      <c r="AB30" s="1" t="n">
        <v>2</v>
      </c>
      <c r="AC30" s="1" t="s">
        <v>202</v>
      </c>
      <c r="AD30" s="19" t="s">
        <v>87</v>
      </c>
      <c r="AE30" s="19" t="s">
        <v>96</v>
      </c>
      <c r="AF30" s="19" t="s">
        <v>96</v>
      </c>
      <c r="AG30" s="19" t="s">
        <v>96</v>
      </c>
      <c r="AH30" s="19" t="s">
        <v>89</v>
      </c>
      <c r="AI30" s="19" t="s">
        <v>87</v>
      </c>
      <c r="AJ30" s="19" t="s">
        <v>96</v>
      </c>
      <c r="AK30" s="19" t="s">
        <v>96</v>
      </c>
      <c r="AL30" s="19" t="s">
        <v>96</v>
      </c>
      <c r="AM30" s="19" t="s">
        <v>89</v>
      </c>
      <c r="AN30" s="20" t="n">
        <v>0</v>
      </c>
      <c r="AO30" s="20" t="n">
        <v>0</v>
      </c>
      <c r="AP30" s="1" t="n">
        <v>30</v>
      </c>
      <c r="AQ30" s="1" t="n">
        <v>6</v>
      </c>
      <c r="AR30" s="1" t="n">
        <v>38</v>
      </c>
      <c r="AS30" s="1" t="n">
        <v>3</v>
      </c>
      <c r="AT30" s="19" t="s">
        <v>87</v>
      </c>
      <c r="AU30" s="1" t="n">
        <v>0.07</v>
      </c>
      <c r="AV30" s="1" t="s">
        <v>130</v>
      </c>
      <c r="AW30" s="1" t="n">
        <v>0.03</v>
      </c>
      <c r="AX30" s="1" t="s">
        <v>94</v>
      </c>
      <c r="AY30" s="19" t="s">
        <v>95</v>
      </c>
      <c r="AZ30" s="19" t="s">
        <v>95</v>
      </c>
      <c r="BA30" s="19" t="s">
        <v>95</v>
      </c>
      <c r="BB30" s="19" t="s">
        <v>87</v>
      </c>
      <c r="BC30" s="19" t="s">
        <v>87</v>
      </c>
      <c r="BD30" s="19" t="s">
        <v>96</v>
      </c>
      <c r="BE30" s="19" t="s">
        <v>87</v>
      </c>
      <c r="BF30" s="19" t="s">
        <v>96</v>
      </c>
      <c r="BG30" s="19" t="s">
        <v>87</v>
      </c>
      <c r="BH30" s="19" t="s">
        <v>96</v>
      </c>
      <c r="BI30" s="19" t="s">
        <v>87</v>
      </c>
      <c r="BJ30" s="19" t="s">
        <v>96</v>
      </c>
      <c r="BK30" s="1" t="n">
        <v>7.5927072409748</v>
      </c>
      <c r="BL30" s="1" t="n">
        <v>0.0113835618639994</v>
      </c>
      <c r="BM30" s="1" t="n">
        <v>0.00423098012143226</v>
      </c>
      <c r="BN30" s="1" t="n">
        <v>5.76039518164329</v>
      </c>
      <c r="BO30" s="1" t="n">
        <v>0.0110584533181686</v>
      </c>
      <c r="BP30" s="1" t="n">
        <v>0.00264286333759557</v>
      </c>
      <c r="BQ30" s="1" t="s">
        <v>199</v>
      </c>
      <c r="BR30" s="19"/>
      <c r="BS30" s="19"/>
      <c r="BT30" s="19"/>
      <c r="BU30" s="19"/>
      <c r="BV30" s="19"/>
      <c r="BW30" s="19"/>
      <c r="BX30" s="19"/>
      <c r="BY30" s="19"/>
      <c r="BZ30" s="19"/>
      <c r="CA30" s="19"/>
    </row>
    <row r="31" customFormat="false" ht="14.4" hidden="false" customHeight="false" outlineLevel="0" collapsed="false">
      <c r="A31" s="15" t="s">
        <v>194</v>
      </c>
      <c r="B31" s="15" t="s">
        <v>95</v>
      </c>
      <c r="C31" s="1" t="n">
        <v>352050</v>
      </c>
      <c r="D31" s="1" t="n">
        <v>21088</v>
      </c>
      <c r="E31" s="1" t="n">
        <v>-0.677</v>
      </c>
      <c r="F31" s="1" t="n">
        <v>-78.436</v>
      </c>
      <c r="G31" s="1" t="n">
        <v>5987</v>
      </c>
      <c r="H31" s="16" t="n">
        <v>2015</v>
      </c>
      <c r="I31" s="17" t="s">
        <v>203</v>
      </c>
      <c r="J31" s="1" t="s">
        <v>204</v>
      </c>
      <c r="K31" s="18" t="n">
        <v>42279.2083333333</v>
      </c>
      <c r="L31" s="1" t="s">
        <v>103</v>
      </c>
      <c r="M31" s="1" t="s">
        <v>154</v>
      </c>
      <c r="N31" s="1" t="n">
        <v>390</v>
      </c>
      <c r="O31" s="1" t="n">
        <v>2</v>
      </c>
      <c r="P31" s="1" t="n">
        <v>200</v>
      </c>
      <c r="Q31" s="1" t="n">
        <v>2</v>
      </c>
      <c r="R31" s="20" t="n">
        <v>228000000</v>
      </c>
      <c r="S31" s="1" t="n">
        <v>0</v>
      </c>
      <c r="T31" s="20" t="n">
        <v>50000000</v>
      </c>
      <c r="U31" s="20" t="n">
        <v>57000000</v>
      </c>
      <c r="V31" s="1" t="n">
        <v>0</v>
      </c>
      <c r="W31" s="1" t="n">
        <v>1572</v>
      </c>
      <c r="X31" s="1" t="s">
        <v>94</v>
      </c>
      <c r="Y31" s="1" t="n">
        <v>8</v>
      </c>
      <c r="Z31" s="1" t="n">
        <v>1</v>
      </c>
      <c r="AA31" s="1" t="n">
        <v>1.5</v>
      </c>
      <c r="AB31" s="1" t="n">
        <v>2</v>
      </c>
      <c r="AC31" s="1" t="s">
        <v>202</v>
      </c>
      <c r="AD31" s="19" t="s">
        <v>87</v>
      </c>
      <c r="AE31" s="19" t="s">
        <v>96</v>
      </c>
      <c r="AF31" s="19" t="s">
        <v>96</v>
      </c>
      <c r="AG31" s="19" t="s">
        <v>96</v>
      </c>
      <c r="AH31" s="19" t="s">
        <v>89</v>
      </c>
      <c r="AI31" s="19" t="s">
        <v>87</v>
      </c>
      <c r="AJ31" s="19" t="s">
        <v>96</v>
      </c>
      <c r="AK31" s="19" t="s">
        <v>96</v>
      </c>
      <c r="AL31" s="19" t="s">
        <v>96</v>
      </c>
      <c r="AM31" s="19" t="s">
        <v>89</v>
      </c>
      <c r="AN31" s="20" t="n">
        <v>0</v>
      </c>
      <c r="AO31" s="20" t="n">
        <v>0</v>
      </c>
      <c r="AP31" s="1" t="n">
        <v>37</v>
      </c>
      <c r="AQ31" s="1" t="n">
        <v>6</v>
      </c>
      <c r="AR31" s="1" t="n">
        <v>38</v>
      </c>
      <c r="AS31" s="1" t="n">
        <v>6</v>
      </c>
      <c r="AT31" s="1" t="s">
        <v>87</v>
      </c>
      <c r="AU31" s="1" t="n">
        <v>0.3</v>
      </c>
      <c r="AV31" s="1" t="s">
        <v>130</v>
      </c>
      <c r="AW31" s="1" t="n">
        <v>0.03</v>
      </c>
      <c r="AX31" s="1" t="s">
        <v>94</v>
      </c>
      <c r="AY31" s="19" t="s">
        <v>95</v>
      </c>
      <c r="AZ31" s="19" t="s">
        <v>95</v>
      </c>
      <c r="BA31" s="19" t="s">
        <v>95</v>
      </c>
      <c r="BB31" s="19" t="s">
        <v>87</v>
      </c>
      <c r="BC31" s="19" t="s">
        <v>87</v>
      </c>
      <c r="BD31" s="19" t="s">
        <v>96</v>
      </c>
      <c r="BE31" s="19" t="s">
        <v>87</v>
      </c>
      <c r="BF31" s="19" t="s">
        <v>96</v>
      </c>
      <c r="BG31" s="19" t="s">
        <v>87</v>
      </c>
      <c r="BH31" s="19" t="s">
        <v>96</v>
      </c>
      <c r="BI31" s="19" t="s">
        <v>87</v>
      </c>
      <c r="BJ31" s="19" t="s">
        <v>96</v>
      </c>
      <c r="BK31" s="1" t="n">
        <v>4.53839956241539</v>
      </c>
      <c r="BL31" s="1" t="n">
        <v>0.0118092826968743</v>
      </c>
      <c r="BM31" s="1" t="n">
        <v>0.00310740552396894</v>
      </c>
      <c r="BN31" s="1" t="n">
        <v>3.75013021957796</v>
      </c>
      <c r="BO31" s="1" t="n">
        <v>0.0117604205351822</v>
      </c>
      <c r="BP31" s="1" t="n">
        <v>0.00205583224005587</v>
      </c>
      <c r="BQ31" s="1" t="s">
        <v>199</v>
      </c>
      <c r="BR31" s="19"/>
      <c r="BS31" s="19"/>
      <c r="BT31" s="19"/>
      <c r="BU31" s="19"/>
      <c r="BV31" s="19"/>
      <c r="BW31" s="19"/>
      <c r="BX31" s="19"/>
      <c r="BY31" s="19"/>
      <c r="BZ31" s="19"/>
      <c r="CA31" s="19"/>
    </row>
    <row r="32" customFormat="false" ht="14.4" hidden="false" customHeight="false" outlineLevel="0" collapsed="false">
      <c r="A32" s="15" t="s">
        <v>194</v>
      </c>
      <c r="B32" s="15" t="s">
        <v>95</v>
      </c>
      <c r="C32" s="1" t="n">
        <v>352050</v>
      </c>
      <c r="D32" s="1" t="n">
        <v>21088</v>
      </c>
      <c r="E32" s="1" t="n">
        <v>-0.677</v>
      </c>
      <c r="F32" s="1" t="n">
        <v>-78.436</v>
      </c>
      <c r="G32" s="1" t="n">
        <v>5987</v>
      </c>
      <c r="H32" s="16" t="n">
        <v>2015</v>
      </c>
      <c r="I32" s="17" t="s">
        <v>205</v>
      </c>
      <c r="J32" s="1" t="s">
        <v>206</v>
      </c>
      <c r="K32" s="18" t="n">
        <v>42312.2083333333</v>
      </c>
      <c r="L32" s="1" t="s">
        <v>103</v>
      </c>
      <c r="M32" s="1" t="s">
        <v>154</v>
      </c>
      <c r="N32" s="1" t="n">
        <v>500</v>
      </c>
      <c r="O32" s="1" t="n">
        <v>2</v>
      </c>
      <c r="P32" s="1" t="n">
        <v>280</v>
      </c>
      <c r="Q32" s="1" t="n">
        <v>2</v>
      </c>
      <c r="R32" s="20" t="n">
        <v>34900000</v>
      </c>
      <c r="S32" s="1" t="n">
        <v>0</v>
      </c>
      <c r="T32" s="20" t="n">
        <v>6200000</v>
      </c>
      <c r="U32" s="20" t="n">
        <v>6300000</v>
      </c>
      <c r="V32" s="1" t="n">
        <v>0</v>
      </c>
      <c r="W32" s="1" t="n">
        <v>1579</v>
      </c>
      <c r="X32" s="1" t="s">
        <v>94</v>
      </c>
      <c r="Y32" s="1" t="n">
        <v>7.5</v>
      </c>
      <c r="Z32" s="1" t="n">
        <v>1</v>
      </c>
      <c r="AA32" s="1" t="n">
        <v>1</v>
      </c>
      <c r="AB32" s="1" t="n">
        <v>2</v>
      </c>
      <c r="AC32" s="1" t="s">
        <v>202</v>
      </c>
      <c r="AD32" s="19" t="s">
        <v>87</v>
      </c>
      <c r="AE32" s="19" t="s">
        <v>96</v>
      </c>
      <c r="AF32" s="19" t="s">
        <v>96</v>
      </c>
      <c r="AG32" s="19" t="s">
        <v>96</v>
      </c>
      <c r="AH32" s="19" t="s">
        <v>89</v>
      </c>
      <c r="AI32" s="19" t="s">
        <v>87</v>
      </c>
      <c r="AJ32" s="19" t="s">
        <v>96</v>
      </c>
      <c r="AK32" s="19" t="s">
        <v>96</v>
      </c>
      <c r="AL32" s="19" t="s">
        <v>96</v>
      </c>
      <c r="AM32" s="19" t="s">
        <v>89</v>
      </c>
      <c r="AN32" s="20" t="n">
        <v>0</v>
      </c>
      <c r="AO32" s="20" t="n">
        <v>0</v>
      </c>
      <c r="AP32" s="1" t="n">
        <v>37</v>
      </c>
      <c r="AQ32" s="1" t="n">
        <v>6</v>
      </c>
      <c r="AR32" s="1" t="n">
        <v>38</v>
      </c>
      <c r="AS32" s="1" t="n">
        <v>6</v>
      </c>
      <c r="AT32" s="19" t="s">
        <v>87</v>
      </c>
      <c r="AU32" s="1" t="n">
        <v>0.15</v>
      </c>
      <c r="AV32" s="1" t="s">
        <v>130</v>
      </c>
      <c r="AW32" s="1" t="n">
        <v>0.03</v>
      </c>
      <c r="AX32" s="1" t="s">
        <v>94</v>
      </c>
      <c r="AY32" s="19" t="s">
        <v>95</v>
      </c>
      <c r="AZ32" s="19" t="s">
        <v>95</v>
      </c>
      <c r="BA32" s="19" t="s">
        <v>95</v>
      </c>
      <c r="BB32" s="19" t="s">
        <v>87</v>
      </c>
      <c r="BC32" s="19" t="s">
        <v>87</v>
      </c>
      <c r="BD32" s="19" t="s">
        <v>96</v>
      </c>
      <c r="BE32" s="19" t="s">
        <v>87</v>
      </c>
      <c r="BF32" s="19" t="s">
        <v>96</v>
      </c>
      <c r="BG32" s="19" t="s">
        <v>87</v>
      </c>
      <c r="BH32" s="19" t="s">
        <v>96</v>
      </c>
      <c r="BI32" s="19" t="s">
        <v>87</v>
      </c>
      <c r="BJ32" s="19" t="s">
        <v>96</v>
      </c>
      <c r="BK32" s="1" t="n">
        <v>4.79772216315878</v>
      </c>
      <c r="BL32" s="1" t="n">
        <v>0.0124437656449437</v>
      </c>
      <c r="BM32" s="1" t="n">
        <v>0.0047679465457177</v>
      </c>
      <c r="BN32" s="1" t="n">
        <v>4.03037323238839</v>
      </c>
      <c r="BO32" s="1" t="n">
        <v>0.0119992975026145</v>
      </c>
      <c r="BP32" s="1" t="n">
        <v>0.00436485027432759</v>
      </c>
      <c r="BQ32" s="1" t="s">
        <v>199</v>
      </c>
      <c r="BR32" s="19"/>
      <c r="BS32" s="19"/>
      <c r="BT32" s="19"/>
      <c r="BU32" s="19"/>
      <c r="BV32" s="19"/>
      <c r="BW32" s="19"/>
      <c r="BX32" s="19"/>
      <c r="BY32" s="19"/>
      <c r="BZ32" s="19"/>
      <c r="CA32" s="19"/>
    </row>
    <row r="33" customFormat="false" ht="14.4" hidden="false" customHeight="false" outlineLevel="0" collapsed="false">
      <c r="A33" s="15" t="s">
        <v>207</v>
      </c>
      <c r="B33" s="15" t="s">
        <v>208</v>
      </c>
      <c r="C33" s="1" t="n">
        <v>341120</v>
      </c>
      <c r="D33" s="1" t="n">
        <v>10610</v>
      </c>
      <c r="E33" s="19" t="n">
        <f aca="false">17.36</f>
        <v>17.36</v>
      </c>
      <c r="F33" s="1" t="n">
        <v>-93.228</v>
      </c>
      <c r="G33" s="1" t="n">
        <v>1150</v>
      </c>
      <c r="H33" s="16" t="n">
        <v>1982</v>
      </c>
      <c r="I33" s="17" t="s">
        <v>209</v>
      </c>
      <c r="J33" s="1" t="s">
        <v>210</v>
      </c>
      <c r="K33" s="18" t="n">
        <v>30039.2305555556</v>
      </c>
      <c r="L33" s="1" t="s">
        <v>103</v>
      </c>
      <c r="M33" s="19" t="s">
        <v>87</v>
      </c>
      <c r="N33" s="1" t="n">
        <v>5.5</v>
      </c>
      <c r="O33" s="1" t="n">
        <v>0</v>
      </c>
      <c r="P33" s="1" t="n">
        <v>0.5</v>
      </c>
      <c r="Q33" s="1" t="n">
        <v>1</v>
      </c>
      <c r="R33" s="20" t="n">
        <v>500000000000</v>
      </c>
      <c r="S33" s="1" t="n">
        <v>0</v>
      </c>
      <c r="T33" s="20" t="n">
        <v>262000000000</v>
      </c>
      <c r="U33" s="20" t="n">
        <v>262000000000</v>
      </c>
      <c r="V33" s="1" t="n">
        <v>1</v>
      </c>
      <c r="W33" s="1" t="n">
        <v>1300</v>
      </c>
      <c r="X33" s="1" t="s">
        <v>88</v>
      </c>
      <c r="Y33" s="1" t="n">
        <v>17.5</v>
      </c>
      <c r="Z33" s="1" t="n">
        <v>1</v>
      </c>
      <c r="AA33" s="1" t="n">
        <v>5</v>
      </c>
      <c r="AB33" s="1" t="n">
        <v>2</v>
      </c>
      <c r="AC33" s="1" t="s">
        <v>105</v>
      </c>
      <c r="AD33" s="1" t="n">
        <v>12</v>
      </c>
      <c r="AE33" s="1" t="n">
        <v>1</v>
      </c>
      <c r="AF33" s="1" t="n">
        <v>3</v>
      </c>
      <c r="AG33" s="1" t="n">
        <v>1</v>
      </c>
      <c r="AH33" s="1" t="s">
        <v>105</v>
      </c>
      <c r="AI33" s="1" t="n">
        <v>22</v>
      </c>
      <c r="AJ33" s="1" t="n">
        <v>1</v>
      </c>
      <c r="AK33" s="1" t="n">
        <v>2</v>
      </c>
      <c r="AL33" s="1" t="n">
        <v>1</v>
      </c>
      <c r="AM33" s="1" t="s">
        <v>105</v>
      </c>
      <c r="AN33" s="20" t="n">
        <v>0</v>
      </c>
      <c r="AO33" s="20" t="n">
        <v>0</v>
      </c>
      <c r="AP33" s="1" t="n">
        <v>70</v>
      </c>
      <c r="AQ33" s="1" t="n">
        <v>1.2</v>
      </c>
      <c r="AR33" s="1" t="n">
        <v>66</v>
      </c>
      <c r="AS33" s="1" t="n">
        <v>9</v>
      </c>
      <c r="AT33" s="1" t="n">
        <v>0.5</v>
      </c>
      <c r="AU33" s="19" t="s">
        <v>87</v>
      </c>
      <c r="AV33" s="1" t="s">
        <v>130</v>
      </c>
      <c r="AW33" s="1" t="n">
        <v>8</v>
      </c>
      <c r="AX33" s="1" t="s">
        <v>88</v>
      </c>
      <c r="AY33" s="19" t="s">
        <v>95</v>
      </c>
      <c r="AZ33" s="19" t="s">
        <v>95</v>
      </c>
      <c r="BA33" s="19" t="s">
        <v>95</v>
      </c>
      <c r="BB33" s="19" t="n">
        <v>3.96903848984823</v>
      </c>
      <c r="BC33" s="19" t="s">
        <v>87</v>
      </c>
      <c r="BD33" s="19" t="s">
        <v>96</v>
      </c>
      <c r="BE33" s="19" t="s">
        <v>87</v>
      </c>
      <c r="BF33" s="19" t="s">
        <v>96</v>
      </c>
      <c r="BG33" s="1" t="n">
        <v>7</v>
      </c>
      <c r="BH33" s="1" t="n">
        <v>3</v>
      </c>
      <c r="BI33" s="1" t="n">
        <v>800</v>
      </c>
      <c r="BJ33" s="1" t="n">
        <v>50</v>
      </c>
      <c r="BK33" s="1" t="n">
        <v>7.01774154809656</v>
      </c>
      <c r="BL33" s="1" t="n">
        <v>0.012373236756647</v>
      </c>
      <c r="BM33" s="1" t="n">
        <v>0.000803569137169408</v>
      </c>
      <c r="BN33" s="1" t="n">
        <v>6.63049776604787</v>
      </c>
      <c r="BO33" s="1" t="n">
        <v>0.012192857155887</v>
      </c>
      <c r="BP33" s="1" t="n">
        <v>0.000696176376730758</v>
      </c>
      <c r="BQ33" s="1" t="s">
        <v>211</v>
      </c>
      <c r="BR33" s="19"/>
      <c r="BS33" s="19"/>
      <c r="BT33" s="19"/>
      <c r="BU33" s="19"/>
      <c r="BV33" s="19"/>
      <c r="BW33" s="19"/>
      <c r="BX33" s="19"/>
      <c r="BY33" s="19"/>
      <c r="BZ33" s="19"/>
      <c r="CA33" s="19"/>
    </row>
    <row r="34" customFormat="false" ht="14.4" hidden="false" customHeight="false" outlineLevel="0" collapsed="false">
      <c r="A34" s="15" t="s">
        <v>207</v>
      </c>
      <c r="B34" s="15" t="s">
        <v>208</v>
      </c>
      <c r="C34" s="1" t="n">
        <v>341120</v>
      </c>
      <c r="D34" s="1" t="n">
        <v>10610</v>
      </c>
      <c r="E34" s="19" t="n">
        <f aca="false">17.36</f>
        <v>17.36</v>
      </c>
      <c r="F34" s="1" t="n">
        <v>-93.228</v>
      </c>
      <c r="G34" s="1" t="n">
        <v>1150</v>
      </c>
      <c r="H34" s="16" t="n">
        <v>1982</v>
      </c>
      <c r="I34" s="17" t="s">
        <v>212</v>
      </c>
      <c r="J34" s="1" t="s">
        <v>213</v>
      </c>
      <c r="K34" s="18" t="n">
        <v>30045.0659722222</v>
      </c>
      <c r="L34" s="1" t="s">
        <v>87</v>
      </c>
      <c r="M34" s="19" t="s">
        <v>87</v>
      </c>
      <c r="N34" s="1" t="n">
        <v>4.25</v>
      </c>
      <c r="O34" s="1" t="n">
        <v>0</v>
      </c>
      <c r="P34" s="1" t="n">
        <v>0.5</v>
      </c>
      <c r="Q34" s="1" t="n">
        <v>1</v>
      </c>
      <c r="R34" s="20" t="n">
        <v>725000000000</v>
      </c>
      <c r="S34" s="1" t="n">
        <v>0</v>
      </c>
      <c r="T34" s="20" t="n">
        <v>273000000000</v>
      </c>
      <c r="U34" s="20" t="n">
        <v>273000000000</v>
      </c>
      <c r="V34" s="1" t="n">
        <v>1</v>
      </c>
      <c r="W34" s="1" t="n">
        <v>1300</v>
      </c>
      <c r="X34" s="1" t="s">
        <v>88</v>
      </c>
      <c r="Y34" s="19" t="s">
        <v>87</v>
      </c>
      <c r="Z34" s="19" t="s">
        <v>96</v>
      </c>
      <c r="AA34" s="19" t="s">
        <v>96</v>
      </c>
      <c r="AB34" s="19" t="s">
        <v>96</v>
      </c>
      <c r="AC34" s="19" t="s">
        <v>96</v>
      </c>
      <c r="AD34" s="1" t="n">
        <v>20</v>
      </c>
      <c r="AE34" s="1" t="n">
        <v>1</v>
      </c>
      <c r="AF34" s="1" t="n">
        <v>4</v>
      </c>
      <c r="AG34" s="1" t="n">
        <v>2</v>
      </c>
      <c r="AH34" s="1" t="s">
        <v>105</v>
      </c>
      <c r="AI34" s="1" t="n">
        <v>25</v>
      </c>
      <c r="AJ34" s="1" t="n">
        <v>1</v>
      </c>
      <c r="AK34" s="1" t="n">
        <v>3</v>
      </c>
      <c r="AL34" s="1" t="n">
        <v>1</v>
      </c>
      <c r="AM34" s="1" t="s">
        <v>105</v>
      </c>
      <c r="AN34" s="20" t="n">
        <v>244000000000</v>
      </c>
      <c r="AO34" s="21" t="s">
        <v>87</v>
      </c>
      <c r="AP34" s="1" t="n">
        <v>70</v>
      </c>
      <c r="AQ34" s="1" t="n">
        <v>1.2</v>
      </c>
      <c r="AR34" s="1" t="n">
        <v>52</v>
      </c>
      <c r="AS34" s="1" t="n">
        <v>8</v>
      </c>
      <c r="AT34" s="1" t="n">
        <v>0.5</v>
      </c>
      <c r="AU34" s="19" t="s">
        <v>87</v>
      </c>
      <c r="AV34" s="1" t="s">
        <v>130</v>
      </c>
      <c r="AW34" s="1" t="n">
        <v>8</v>
      </c>
      <c r="AX34" s="1" t="s">
        <v>94</v>
      </c>
      <c r="AY34" s="19" t="s">
        <v>95</v>
      </c>
      <c r="AZ34" s="19" t="s">
        <v>95</v>
      </c>
      <c r="BA34" s="19" t="s">
        <v>95</v>
      </c>
      <c r="BB34" s="19" t="s">
        <v>87</v>
      </c>
      <c r="BC34" s="19" t="s">
        <v>87</v>
      </c>
      <c r="BD34" s="19" t="s">
        <v>96</v>
      </c>
      <c r="BE34" s="19" t="s">
        <v>87</v>
      </c>
      <c r="BF34" s="19" t="s">
        <v>96</v>
      </c>
      <c r="BG34" s="1" t="n">
        <v>7</v>
      </c>
      <c r="BH34" s="1" t="n">
        <v>3</v>
      </c>
      <c r="BI34" s="1" t="n">
        <v>800</v>
      </c>
      <c r="BJ34" s="1" t="n">
        <v>50</v>
      </c>
      <c r="BK34" s="1" t="n">
        <v>11.3628773979075</v>
      </c>
      <c r="BL34" s="1" t="n">
        <v>0.013588476513179</v>
      </c>
      <c r="BM34" s="1" t="n">
        <v>0.00109436769462385</v>
      </c>
      <c r="BN34" s="1" t="n">
        <v>11.3487597416802</v>
      </c>
      <c r="BO34" s="1" t="n">
        <v>0.013476674615713</v>
      </c>
      <c r="BP34" s="1" t="n">
        <v>0.000978176693453776</v>
      </c>
      <c r="BQ34" s="1" t="s">
        <v>211</v>
      </c>
      <c r="BR34" s="19"/>
      <c r="BS34" s="19"/>
      <c r="BT34" s="19"/>
      <c r="BU34" s="19"/>
      <c r="BV34" s="19"/>
      <c r="BW34" s="19"/>
      <c r="BX34" s="19"/>
      <c r="BY34" s="19"/>
      <c r="BZ34" s="19"/>
      <c r="CA34" s="19"/>
    </row>
    <row r="35" customFormat="false" ht="14.4" hidden="false" customHeight="false" outlineLevel="0" collapsed="false">
      <c r="A35" s="15" t="s">
        <v>207</v>
      </c>
      <c r="B35" s="15" t="s">
        <v>208</v>
      </c>
      <c r="C35" s="1" t="n">
        <v>341120</v>
      </c>
      <c r="D35" s="1" t="n">
        <v>10610</v>
      </c>
      <c r="E35" s="19" t="n">
        <f aca="false">17.36</f>
        <v>17.36</v>
      </c>
      <c r="F35" s="1" t="n">
        <v>-93.228</v>
      </c>
      <c r="G35" s="1" t="n">
        <v>1150</v>
      </c>
      <c r="H35" s="16" t="n">
        <v>1982</v>
      </c>
      <c r="I35" s="17" t="s">
        <v>214</v>
      </c>
      <c r="J35" s="1" t="s">
        <v>215</v>
      </c>
      <c r="K35" s="18" t="n">
        <v>30045.4736111111</v>
      </c>
      <c r="L35" s="1" t="s">
        <v>103</v>
      </c>
      <c r="M35" s="19" t="s">
        <v>87</v>
      </c>
      <c r="N35" s="1" t="n">
        <v>7</v>
      </c>
      <c r="O35" s="1" t="n">
        <v>0</v>
      </c>
      <c r="P35" s="1" t="n">
        <v>0.5</v>
      </c>
      <c r="Q35" s="1" t="n">
        <v>1</v>
      </c>
      <c r="R35" s="20" t="n">
        <v>700000000000</v>
      </c>
      <c r="S35" s="1" t="n">
        <v>0</v>
      </c>
      <c r="T35" s="20" t="n">
        <v>318000000000</v>
      </c>
      <c r="U35" s="20" t="n">
        <v>318000000000</v>
      </c>
      <c r="V35" s="1" t="n">
        <v>1</v>
      </c>
      <c r="W35" s="1" t="n">
        <v>1300</v>
      </c>
      <c r="X35" s="1" t="s">
        <v>88</v>
      </c>
      <c r="Y35" s="19" t="s">
        <v>87</v>
      </c>
      <c r="Z35" s="19" t="s">
        <v>96</v>
      </c>
      <c r="AA35" s="19" t="s">
        <v>96</v>
      </c>
      <c r="AB35" s="19" t="s">
        <v>96</v>
      </c>
      <c r="AC35" s="19" t="s">
        <v>96</v>
      </c>
      <c r="AD35" s="1" t="n">
        <v>20</v>
      </c>
      <c r="AE35" s="1" t="n">
        <v>0</v>
      </c>
      <c r="AF35" s="1" t="n">
        <v>2</v>
      </c>
      <c r="AG35" s="1" t="n">
        <v>2</v>
      </c>
      <c r="AH35" s="1" t="s">
        <v>105</v>
      </c>
      <c r="AI35" s="1" t="n">
        <v>22</v>
      </c>
      <c r="AJ35" s="1" t="n">
        <v>1</v>
      </c>
      <c r="AK35" s="1" t="n">
        <v>3</v>
      </c>
      <c r="AL35" s="1" t="n">
        <v>1</v>
      </c>
      <c r="AM35" s="1" t="s">
        <v>105</v>
      </c>
      <c r="AN35" s="20" t="n">
        <v>0</v>
      </c>
      <c r="AO35" s="21" t="s">
        <v>87</v>
      </c>
      <c r="AP35" s="1" t="n">
        <v>70</v>
      </c>
      <c r="AQ35" s="1" t="n">
        <v>1.2</v>
      </c>
      <c r="AR35" s="1" t="n">
        <v>66</v>
      </c>
      <c r="AS35" s="1" t="n">
        <v>8</v>
      </c>
      <c r="AT35" s="1" t="n">
        <v>0.5</v>
      </c>
      <c r="AU35" s="19" t="s">
        <v>87</v>
      </c>
      <c r="AV35" s="1" t="s">
        <v>130</v>
      </c>
      <c r="AW35" s="1" t="n">
        <v>8</v>
      </c>
      <c r="AX35" s="1" t="s">
        <v>94</v>
      </c>
      <c r="AY35" s="19" t="s">
        <v>95</v>
      </c>
      <c r="AZ35" s="19" t="s">
        <v>95</v>
      </c>
      <c r="BA35" s="19" t="s">
        <v>95</v>
      </c>
      <c r="BB35" s="19" t="s">
        <v>87</v>
      </c>
      <c r="BC35" s="19" t="s">
        <v>87</v>
      </c>
      <c r="BD35" s="19" t="s">
        <v>96</v>
      </c>
      <c r="BE35" s="19" t="s">
        <v>87</v>
      </c>
      <c r="BF35" s="19" t="s">
        <v>96</v>
      </c>
      <c r="BG35" s="1" t="n">
        <v>7</v>
      </c>
      <c r="BH35" s="1" t="n">
        <v>3</v>
      </c>
      <c r="BI35" s="1" t="n">
        <v>800</v>
      </c>
      <c r="BJ35" s="1" t="n">
        <v>50</v>
      </c>
      <c r="BK35" s="1" t="n">
        <v>10.998222155669</v>
      </c>
      <c r="BL35" s="1" t="n">
        <v>0.0137930660966852</v>
      </c>
      <c r="BM35" s="1" t="n">
        <v>0.0010732021655263</v>
      </c>
      <c r="BN35" s="1" t="n">
        <v>8.59604408448269</v>
      </c>
      <c r="BO35" s="1" t="n">
        <v>0.0137059275786674</v>
      </c>
      <c r="BP35" s="1" t="n">
        <v>0.000762554723208199</v>
      </c>
      <c r="BQ35" s="1" t="s">
        <v>211</v>
      </c>
      <c r="BR35" s="19"/>
      <c r="BS35" s="19"/>
      <c r="BT35" s="19"/>
      <c r="BU35" s="19"/>
      <c r="BV35" s="19"/>
      <c r="BW35" s="19"/>
      <c r="BX35" s="19"/>
      <c r="BY35" s="19"/>
      <c r="BZ35" s="19"/>
      <c r="CA35" s="19"/>
    </row>
    <row r="36" customFormat="false" ht="14.4" hidden="false" customHeight="false" outlineLevel="0" collapsed="false">
      <c r="A36" s="15" t="s">
        <v>216</v>
      </c>
      <c r="B36" s="15" t="s">
        <v>217</v>
      </c>
      <c r="C36" s="1" t="n">
        <v>211060</v>
      </c>
      <c r="D36" s="1" t="n">
        <v>13831</v>
      </c>
      <c r="E36" s="19" t="n">
        <f aca="false">37.748</f>
        <v>37.748</v>
      </c>
      <c r="F36" s="19" t="n">
        <f aca="false">14.999</f>
        <v>14.999</v>
      </c>
      <c r="G36" s="1" t="n">
        <v>3295</v>
      </c>
      <c r="H36" s="23" t="n">
        <v>1998</v>
      </c>
      <c r="I36" s="17" t="s">
        <v>218</v>
      </c>
      <c r="J36" s="1" t="s">
        <v>219</v>
      </c>
      <c r="K36" s="18" t="n">
        <v>35998.6513888889</v>
      </c>
      <c r="L36" s="1" t="s">
        <v>86</v>
      </c>
      <c r="M36" s="1" t="s">
        <v>120</v>
      </c>
      <c r="N36" s="1" t="n">
        <v>0.45</v>
      </c>
      <c r="O36" s="1" t="n">
        <v>0</v>
      </c>
      <c r="P36" s="1" t="n">
        <v>0.05</v>
      </c>
      <c r="Q36" s="1" t="n">
        <v>1</v>
      </c>
      <c r="R36" s="20" t="n">
        <v>3000000000</v>
      </c>
      <c r="S36" s="1" t="n">
        <v>1</v>
      </c>
      <c r="T36" s="20" t="n">
        <v>2010000000</v>
      </c>
      <c r="U36" s="20" t="n">
        <v>4100000000</v>
      </c>
      <c r="V36" s="1" t="n">
        <v>0</v>
      </c>
      <c r="W36" s="1" t="n">
        <v>1000</v>
      </c>
      <c r="X36" s="1" t="s">
        <v>88</v>
      </c>
      <c r="Y36" s="1" t="n">
        <v>11</v>
      </c>
      <c r="Z36" s="1" t="n">
        <v>1</v>
      </c>
      <c r="AA36" s="1" t="n">
        <v>3</v>
      </c>
      <c r="AB36" s="1" t="n">
        <v>2</v>
      </c>
      <c r="AC36" s="1" t="s">
        <v>220</v>
      </c>
      <c r="AD36" s="19" t="s">
        <v>87</v>
      </c>
      <c r="AE36" s="19" t="s">
        <v>96</v>
      </c>
      <c r="AF36" s="19" t="s">
        <v>96</v>
      </c>
      <c r="AG36" s="19" t="s">
        <v>96</v>
      </c>
      <c r="AH36" s="19" t="s">
        <v>89</v>
      </c>
      <c r="AI36" s="19" t="s">
        <v>87</v>
      </c>
      <c r="AJ36" s="19" t="s">
        <v>96</v>
      </c>
      <c r="AK36" s="19" t="s">
        <v>96</v>
      </c>
      <c r="AL36" s="19" t="s">
        <v>96</v>
      </c>
      <c r="AM36" s="19" t="s">
        <v>89</v>
      </c>
      <c r="AN36" s="20" t="n">
        <v>0</v>
      </c>
      <c r="AO36" s="20" t="s">
        <v>87</v>
      </c>
      <c r="AP36" s="1" t="n">
        <v>35</v>
      </c>
      <c r="AQ36" s="1" t="n">
        <v>1</v>
      </c>
      <c r="AR36" s="1" t="n">
        <v>36</v>
      </c>
      <c r="AS36" s="1" t="n">
        <v>7</v>
      </c>
      <c r="AT36" s="19" t="s">
        <v>87</v>
      </c>
      <c r="AU36" s="1" t="n">
        <v>0.1</v>
      </c>
      <c r="AV36" s="1" t="s">
        <v>93</v>
      </c>
      <c r="AW36" s="1" t="n">
        <v>0.005</v>
      </c>
      <c r="AX36" s="1" t="s">
        <v>94</v>
      </c>
      <c r="AY36" s="19" t="s">
        <v>95</v>
      </c>
      <c r="AZ36" s="19" t="s">
        <v>95</v>
      </c>
      <c r="BA36" s="19" t="s">
        <v>95</v>
      </c>
      <c r="BB36" s="19" t="s">
        <v>87</v>
      </c>
      <c r="BC36" s="19" t="s">
        <v>87</v>
      </c>
      <c r="BD36" s="19" t="s">
        <v>96</v>
      </c>
      <c r="BE36" s="19" t="s">
        <v>87</v>
      </c>
      <c r="BF36" s="19" t="s">
        <v>96</v>
      </c>
      <c r="BG36" s="19" t="s">
        <v>87</v>
      </c>
      <c r="BH36" s="19" t="s">
        <v>96</v>
      </c>
      <c r="BI36" s="19" t="s">
        <v>87</v>
      </c>
      <c r="BJ36" s="19" t="s">
        <v>96</v>
      </c>
      <c r="BK36" s="1" t="n">
        <v>4.70834485071372</v>
      </c>
      <c r="BL36" s="1" t="n">
        <v>0.0114376082288703</v>
      </c>
      <c r="BM36" s="1" t="n">
        <v>0.00107444728512415</v>
      </c>
      <c r="BN36" s="1" t="n">
        <v>4.5038758054417</v>
      </c>
      <c r="BO36" s="1" t="n">
        <v>0.011402598341417</v>
      </c>
      <c r="BP36" s="1" t="n">
        <v>0.000932087400655417</v>
      </c>
      <c r="BQ36" s="1" t="s">
        <v>221</v>
      </c>
      <c r="BR36" s="19"/>
      <c r="BS36" s="19"/>
      <c r="BT36" s="19"/>
      <c r="BU36" s="19"/>
      <c r="BV36" s="19"/>
      <c r="BW36" s="19"/>
      <c r="BX36" s="19"/>
      <c r="BY36" s="19"/>
      <c r="BZ36" s="19"/>
      <c r="CA36" s="19"/>
    </row>
    <row r="37" customFormat="false" ht="14.4" hidden="false" customHeight="false" outlineLevel="0" collapsed="false">
      <c r="A37" s="15" t="s">
        <v>216</v>
      </c>
      <c r="B37" s="15" t="s">
        <v>217</v>
      </c>
      <c r="C37" s="1" t="n">
        <v>211060</v>
      </c>
      <c r="D37" s="1" t="n">
        <v>13832</v>
      </c>
      <c r="E37" s="19" t="n">
        <f aca="false">37.748</f>
        <v>37.748</v>
      </c>
      <c r="F37" s="19" t="n">
        <f aca="false">14.999</f>
        <v>14.999</v>
      </c>
      <c r="G37" s="1" t="n">
        <v>2570</v>
      </c>
      <c r="H37" s="16" t="n">
        <v>2001</v>
      </c>
      <c r="I37" s="17" t="s">
        <v>222</v>
      </c>
      <c r="J37" s="1" t="s">
        <v>223</v>
      </c>
      <c r="K37" s="18" t="n">
        <v>37093.3958333333</v>
      </c>
      <c r="L37" s="1" t="s">
        <v>103</v>
      </c>
      <c r="M37" s="1" t="s">
        <v>154</v>
      </c>
      <c r="N37" s="1" t="n">
        <v>73.5</v>
      </c>
      <c r="O37" s="1" t="n">
        <v>0</v>
      </c>
      <c r="P37" s="1" t="n">
        <v>12</v>
      </c>
      <c r="Q37" s="1" t="n">
        <v>1</v>
      </c>
      <c r="R37" s="20" t="n">
        <v>1750000000</v>
      </c>
      <c r="S37" s="1" t="n">
        <v>0</v>
      </c>
      <c r="T37" s="20" t="n">
        <v>875000000</v>
      </c>
      <c r="U37" s="20" t="n">
        <v>875000000</v>
      </c>
      <c r="V37" s="1" t="n">
        <v>0</v>
      </c>
      <c r="W37" s="1" t="n">
        <v>1000</v>
      </c>
      <c r="X37" s="1" t="s">
        <v>94</v>
      </c>
      <c r="Y37" s="1" t="n">
        <v>4.25</v>
      </c>
      <c r="Z37" s="1" t="n">
        <v>1</v>
      </c>
      <c r="AA37" s="1" t="n">
        <v>0.85</v>
      </c>
      <c r="AB37" s="1" t="n">
        <v>1</v>
      </c>
      <c r="AC37" s="1" t="s">
        <v>90</v>
      </c>
      <c r="AD37" s="19" t="s">
        <v>87</v>
      </c>
      <c r="AE37" s="19" t="s">
        <v>96</v>
      </c>
      <c r="AF37" s="19" t="s">
        <v>96</v>
      </c>
      <c r="AG37" s="19" t="s">
        <v>96</v>
      </c>
      <c r="AH37" s="19" t="s">
        <v>89</v>
      </c>
      <c r="AI37" s="19" t="s">
        <v>87</v>
      </c>
      <c r="AJ37" s="19" t="s">
        <v>96</v>
      </c>
      <c r="AK37" s="19" t="s">
        <v>96</v>
      </c>
      <c r="AL37" s="19" t="s">
        <v>96</v>
      </c>
      <c r="AM37" s="19" t="s">
        <v>89</v>
      </c>
      <c r="AN37" s="20" t="n">
        <v>0</v>
      </c>
      <c r="AO37" s="20" t="s">
        <v>87</v>
      </c>
      <c r="AP37" s="1" t="n">
        <v>47</v>
      </c>
      <c r="AQ37" s="1" t="n">
        <v>2.5</v>
      </c>
      <c r="AR37" s="1" t="n">
        <v>25</v>
      </c>
      <c r="AS37" s="1" t="n">
        <v>9</v>
      </c>
      <c r="AT37" s="19" t="s">
        <v>87</v>
      </c>
      <c r="AU37" s="1" t="n">
        <v>0.3</v>
      </c>
      <c r="AV37" s="1" t="s">
        <v>93</v>
      </c>
      <c r="AW37" s="1" t="n">
        <v>0.045</v>
      </c>
      <c r="AX37" s="1" t="s">
        <v>88</v>
      </c>
      <c r="AY37" s="1" t="n">
        <v>27</v>
      </c>
      <c r="AZ37" s="19" t="s">
        <v>95</v>
      </c>
      <c r="BA37" s="19" t="s">
        <v>95</v>
      </c>
      <c r="BB37" s="19" t="n">
        <v>1.61830232206681</v>
      </c>
      <c r="BC37" s="19" t="s">
        <v>87</v>
      </c>
      <c r="BD37" s="19" t="s">
        <v>96</v>
      </c>
      <c r="BE37" s="1" t="n">
        <v>70</v>
      </c>
      <c r="BF37" s="1" t="n">
        <v>30</v>
      </c>
      <c r="BG37" s="19" t="s">
        <v>87</v>
      </c>
      <c r="BH37" s="19" t="s">
        <v>96</v>
      </c>
      <c r="BI37" s="19" t="s">
        <v>87</v>
      </c>
      <c r="BJ37" s="19" t="s">
        <v>96</v>
      </c>
      <c r="BK37" s="1" t="n">
        <v>13.3601786304749</v>
      </c>
      <c r="BL37" s="1" t="n">
        <v>0.0118407253474064</v>
      </c>
      <c r="BM37" s="1" t="n">
        <v>0.0128292421690298</v>
      </c>
      <c r="BN37" s="1" t="n">
        <v>11.2273511055381</v>
      </c>
      <c r="BO37" s="1" t="n">
        <v>0.0132925817385337</v>
      </c>
      <c r="BP37" s="1" t="n">
        <v>0.011389397504629</v>
      </c>
      <c r="BQ37" s="1" t="s">
        <v>224</v>
      </c>
      <c r="BR37" s="19"/>
      <c r="BS37" s="19"/>
      <c r="BT37" s="19"/>
      <c r="BU37" s="19"/>
      <c r="BV37" s="19"/>
      <c r="BW37" s="19"/>
      <c r="BX37" s="19"/>
      <c r="BY37" s="19"/>
      <c r="BZ37" s="19"/>
      <c r="CA37" s="19"/>
    </row>
    <row r="38" customFormat="false" ht="14.4" hidden="false" customHeight="false" outlineLevel="0" collapsed="false">
      <c r="A38" s="15" t="s">
        <v>216</v>
      </c>
      <c r="B38" s="15" t="s">
        <v>217</v>
      </c>
      <c r="C38" s="1" t="n">
        <v>211060</v>
      </c>
      <c r="D38" s="1" t="n">
        <v>13836</v>
      </c>
      <c r="E38" s="19" t="n">
        <f aca="false">37.748</f>
        <v>37.748</v>
      </c>
      <c r="F38" s="19" t="n">
        <f aca="false">14.999</f>
        <v>14.999</v>
      </c>
      <c r="G38" s="1" t="n">
        <v>2750</v>
      </c>
      <c r="H38" s="16" t="n">
        <v>2002</v>
      </c>
      <c r="I38" s="17" t="s">
        <v>225</v>
      </c>
      <c r="J38" s="1" t="s">
        <v>226</v>
      </c>
      <c r="K38" s="18" t="n">
        <v>37556.0833333333</v>
      </c>
      <c r="L38" s="1" t="s">
        <v>103</v>
      </c>
      <c r="M38" s="1" t="s">
        <v>154</v>
      </c>
      <c r="N38" s="1" t="n">
        <v>10</v>
      </c>
      <c r="O38" s="1" t="n">
        <v>0</v>
      </c>
      <c r="P38" s="1" t="n">
        <v>1</v>
      </c>
      <c r="Q38" s="1" t="n">
        <v>1</v>
      </c>
      <c r="R38" s="20" t="n">
        <v>870000000</v>
      </c>
      <c r="S38" s="1" t="n">
        <v>0</v>
      </c>
      <c r="T38" s="20" t="s">
        <v>87</v>
      </c>
      <c r="U38" s="20" t="s">
        <v>87</v>
      </c>
      <c r="V38" s="20" t="s">
        <v>96</v>
      </c>
      <c r="W38" s="1" t="n">
        <v>1067</v>
      </c>
      <c r="X38" s="1" t="s">
        <v>94</v>
      </c>
      <c r="Y38" s="1" t="n">
        <v>5.95</v>
      </c>
      <c r="Z38" s="1" t="n">
        <v>0</v>
      </c>
      <c r="AA38" s="1" t="n">
        <v>0.64</v>
      </c>
      <c r="AB38" s="1" t="n">
        <v>1</v>
      </c>
      <c r="AC38" s="1" t="s">
        <v>90</v>
      </c>
      <c r="AD38" s="19" t="s">
        <v>87</v>
      </c>
      <c r="AE38" s="19" t="s">
        <v>96</v>
      </c>
      <c r="AF38" s="19" t="s">
        <v>96</v>
      </c>
      <c r="AG38" s="19" t="s">
        <v>96</v>
      </c>
      <c r="AH38" s="19" t="s">
        <v>89</v>
      </c>
      <c r="AI38" s="19" t="s">
        <v>87</v>
      </c>
      <c r="AJ38" s="19" t="s">
        <v>96</v>
      </c>
      <c r="AK38" s="19" t="s">
        <v>96</v>
      </c>
      <c r="AL38" s="19" t="s">
        <v>96</v>
      </c>
      <c r="AM38" s="19" t="s">
        <v>89</v>
      </c>
      <c r="AN38" s="20" t="n">
        <v>0</v>
      </c>
      <c r="AO38" s="20" t="s">
        <v>87</v>
      </c>
      <c r="AP38" s="1" t="n">
        <v>16</v>
      </c>
      <c r="AQ38" s="1" t="n">
        <v>5</v>
      </c>
      <c r="AR38" s="1" t="n">
        <v>55</v>
      </c>
      <c r="AS38" s="1" t="n">
        <v>4</v>
      </c>
      <c r="AT38" s="19" t="s">
        <v>87</v>
      </c>
      <c r="AU38" s="1" t="n">
        <v>0.2</v>
      </c>
      <c r="AV38" s="1" t="s">
        <v>130</v>
      </c>
      <c r="AW38" s="1" t="n">
        <v>0.01</v>
      </c>
      <c r="AX38" s="1" t="s">
        <v>88</v>
      </c>
      <c r="AY38" s="19" t="s">
        <v>95</v>
      </c>
      <c r="AZ38" s="19" t="s">
        <v>95</v>
      </c>
      <c r="BA38" s="19" t="s">
        <v>95</v>
      </c>
      <c r="BB38" s="19" t="n">
        <v>0.00735410482696326</v>
      </c>
      <c r="BC38" s="19" t="s">
        <v>87</v>
      </c>
      <c r="BD38" s="19" t="s">
        <v>96</v>
      </c>
      <c r="BE38" s="19" t="s">
        <v>87</v>
      </c>
      <c r="BF38" s="19" t="s">
        <v>96</v>
      </c>
      <c r="BG38" s="1" t="n">
        <v>2.7</v>
      </c>
      <c r="BH38" s="1" t="n">
        <v>1.8</v>
      </c>
      <c r="BI38" s="19" t="s">
        <v>87</v>
      </c>
      <c r="BJ38" s="19" t="s">
        <v>96</v>
      </c>
      <c r="BK38" s="1" t="n">
        <v>13.3586210736635</v>
      </c>
      <c r="BL38" s="1" t="n">
        <v>0.010723293697767</v>
      </c>
      <c r="BM38" s="1" t="n">
        <v>0.0066171695209872</v>
      </c>
      <c r="BN38" s="1" t="n">
        <v>11.7271774305044</v>
      </c>
      <c r="BO38" s="1" t="n">
        <v>0.010621115744336</v>
      </c>
      <c r="BP38" s="1" t="n">
        <v>0.00599686526802136</v>
      </c>
      <c r="BQ38" s="1" t="s">
        <v>227</v>
      </c>
      <c r="BR38" s="19"/>
      <c r="BS38" s="19"/>
      <c r="BT38" s="19"/>
      <c r="BU38" s="19"/>
      <c r="BV38" s="19"/>
      <c r="BW38" s="19"/>
      <c r="BX38" s="19"/>
      <c r="BY38" s="19"/>
      <c r="BZ38" s="19"/>
      <c r="CA38" s="19"/>
    </row>
    <row r="39" customFormat="false" ht="14.4" hidden="false" customHeight="false" outlineLevel="0" collapsed="false">
      <c r="A39" s="15" t="s">
        <v>216</v>
      </c>
      <c r="B39" s="15" t="s">
        <v>217</v>
      </c>
      <c r="C39" s="1" t="n">
        <v>211060</v>
      </c>
      <c r="D39" s="1" t="n">
        <v>13836</v>
      </c>
      <c r="E39" s="19" t="n">
        <f aca="false">37.748</f>
        <v>37.748</v>
      </c>
      <c r="F39" s="19" t="n">
        <f aca="false">14.999</f>
        <v>14.999</v>
      </c>
      <c r="G39" s="1" t="n">
        <v>2750</v>
      </c>
      <c r="H39" s="16" t="n">
        <v>2002</v>
      </c>
      <c r="I39" s="17" t="s">
        <v>228</v>
      </c>
      <c r="J39" s="1" t="s">
        <v>229</v>
      </c>
      <c r="K39" s="18" t="n">
        <v>37557.3125</v>
      </c>
      <c r="L39" s="1" t="s">
        <v>103</v>
      </c>
      <c r="M39" s="1" t="s">
        <v>154</v>
      </c>
      <c r="N39" s="1" t="n">
        <v>6</v>
      </c>
      <c r="O39" s="1" t="n">
        <v>0</v>
      </c>
      <c r="P39" s="1" t="n">
        <v>1</v>
      </c>
      <c r="Q39" s="1" t="n">
        <v>1</v>
      </c>
      <c r="R39" s="20" t="n">
        <v>1050000000</v>
      </c>
      <c r="S39" s="1" t="n">
        <v>0</v>
      </c>
      <c r="T39" s="20" t="s">
        <v>87</v>
      </c>
      <c r="U39" s="20" t="s">
        <v>87</v>
      </c>
      <c r="V39" s="20" t="s">
        <v>96</v>
      </c>
      <c r="W39" s="1" t="n">
        <v>1067</v>
      </c>
      <c r="X39" s="1" t="s">
        <v>94</v>
      </c>
      <c r="Y39" s="1" t="n">
        <v>6.95</v>
      </c>
      <c r="Z39" s="1" t="n">
        <v>0</v>
      </c>
      <c r="AA39" s="1" t="n">
        <v>0.84</v>
      </c>
      <c r="AB39" s="1" t="n">
        <v>1</v>
      </c>
      <c r="AC39" s="1" t="s">
        <v>90</v>
      </c>
      <c r="AD39" s="19" t="s">
        <v>87</v>
      </c>
      <c r="AE39" s="19" t="s">
        <v>96</v>
      </c>
      <c r="AF39" s="19" t="s">
        <v>96</v>
      </c>
      <c r="AG39" s="19" t="s">
        <v>96</v>
      </c>
      <c r="AH39" s="19" t="s">
        <v>89</v>
      </c>
      <c r="AI39" s="19" t="s">
        <v>87</v>
      </c>
      <c r="AJ39" s="19" t="s">
        <v>96</v>
      </c>
      <c r="AK39" s="19" t="s">
        <v>96</v>
      </c>
      <c r="AL39" s="19" t="s">
        <v>96</v>
      </c>
      <c r="AM39" s="19" t="s">
        <v>89</v>
      </c>
      <c r="AN39" s="20" t="n">
        <v>0</v>
      </c>
      <c r="AO39" s="20" t="s">
        <v>87</v>
      </c>
      <c r="AP39" s="1" t="n">
        <v>18</v>
      </c>
      <c r="AQ39" s="1" t="n">
        <v>3.75</v>
      </c>
      <c r="AR39" s="1" t="n">
        <v>25</v>
      </c>
      <c r="AS39" s="1" t="n">
        <v>3</v>
      </c>
      <c r="AT39" s="19" t="s">
        <v>87</v>
      </c>
      <c r="AU39" s="1" t="n">
        <v>0.5</v>
      </c>
      <c r="AV39" s="1" t="s">
        <v>93</v>
      </c>
      <c r="AW39" s="1" t="n">
        <v>0.01</v>
      </c>
      <c r="AX39" s="1" t="s">
        <v>88</v>
      </c>
      <c r="AY39" s="19" t="s">
        <v>95</v>
      </c>
      <c r="AZ39" s="19" t="s">
        <v>95</v>
      </c>
      <c r="BA39" s="19" t="s">
        <v>95</v>
      </c>
      <c r="BB39" s="19" t="n">
        <v>0.00735403160279421</v>
      </c>
      <c r="BC39" s="19" t="s">
        <v>87</v>
      </c>
      <c r="BD39" s="19" t="s">
        <v>96</v>
      </c>
      <c r="BE39" s="19" t="s">
        <v>87</v>
      </c>
      <c r="BF39" s="19" t="s">
        <v>96</v>
      </c>
      <c r="BG39" s="1" t="n">
        <v>2.7</v>
      </c>
      <c r="BH39" s="1" t="n">
        <v>1.8</v>
      </c>
      <c r="BI39" s="19" t="s">
        <v>87</v>
      </c>
      <c r="BJ39" s="19" t="s">
        <v>96</v>
      </c>
      <c r="BK39" s="1" t="n">
        <v>9.1733720784271</v>
      </c>
      <c r="BL39" s="1" t="n">
        <v>0.00905631723569375</v>
      </c>
      <c r="BM39" s="1" t="n">
        <v>0.00363736289233462</v>
      </c>
      <c r="BN39" s="1" t="n">
        <v>10.0143727987515</v>
      </c>
      <c r="BO39" s="1" t="n">
        <v>0.00976561760209201</v>
      </c>
      <c r="BP39" s="1" t="n">
        <v>0.00388737548853602</v>
      </c>
      <c r="BQ39" s="1" t="s">
        <v>227</v>
      </c>
      <c r="BR39" s="19"/>
      <c r="BS39" s="19"/>
      <c r="BT39" s="19"/>
      <c r="BU39" s="19"/>
      <c r="BV39" s="19"/>
      <c r="BW39" s="19"/>
      <c r="BX39" s="19"/>
      <c r="BY39" s="19"/>
      <c r="BZ39" s="19"/>
      <c r="CA39" s="19"/>
    </row>
    <row r="40" customFormat="false" ht="14.4" hidden="false" customHeight="false" outlineLevel="0" collapsed="false">
      <c r="A40" s="15" t="s">
        <v>216</v>
      </c>
      <c r="B40" s="15" t="s">
        <v>217</v>
      </c>
      <c r="C40" s="1" t="n">
        <v>211060</v>
      </c>
      <c r="D40" s="1" t="n">
        <v>13836</v>
      </c>
      <c r="E40" s="23" t="n">
        <f aca="false">37.748</f>
        <v>37.748</v>
      </c>
      <c r="F40" s="23" t="n">
        <f aca="false">14.999</f>
        <v>14.999</v>
      </c>
      <c r="G40" s="1" t="n">
        <v>2750</v>
      </c>
      <c r="H40" s="16" t="n">
        <v>2002</v>
      </c>
      <c r="I40" s="17" t="s">
        <v>230</v>
      </c>
      <c r="J40" s="1" t="s">
        <v>231</v>
      </c>
      <c r="K40" s="18" t="n">
        <v>37560.5</v>
      </c>
      <c r="L40" s="1" t="s">
        <v>103</v>
      </c>
      <c r="M40" s="1" t="s">
        <v>154</v>
      </c>
      <c r="N40" s="1" t="n">
        <v>4</v>
      </c>
      <c r="O40" s="1" t="n">
        <v>0</v>
      </c>
      <c r="P40" s="1" t="n">
        <v>1</v>
      </c>
      <c r="Q40" s="1" t="n">
        <v>1</v>
      </c>
      <c r="R40" s="20" t="n">
        <v>450000000</v>
      </c>
      <c r="S40" s="1" t="n">
        <v>0</v>
      </c>
      <c r="T40" s="20" t="s">
        <v>87</v>
      </c>
      <c r="U40" s="20" t="s">
        <v>87</v>
      </c>
      <c r="V40" s="20" t="s">
        <v>96</v>
      </c>
      <c r="W40" s="1" t="n">
        <v>1067</v>
      </c>
      <c r="X40" s="1" t="s">
        <v>94</v>
      </c>
      <c r="Y40" s="1" t="n">
        <v>6.45</v>
      </c>
      <c r="Z40" s="1" t="n">
        <v>0</v>
      </c>
      <c r="AA40" s="1" t="n">
        <v>0.74</v>
      </c>
      <c r="AB40" s="1" t="n">
        <v>1</v>
      </c>
      <c r="AC40" s="1" t="s">
        <v>90</v>
      </c>
      <c r="AD40" s="1" t="s">
        <v>87</v>
      </c>
      <c r="AE40" s="19" t="s">
        <v>96</v>
      </c>
      <c r="AF40" s="19" t="s">
        <v>96</v>
      </c>
      <c r="AG40" s="19" t="s">
        <v>96</v>
      </c>
      <c r="AH40" s="19" t="s">
        <v>89</v>
      </c>
      <c r="AI40" s="1" t="s">
        <v>87</v>
      </c>
      <c r="AJ40" s="19" t="s">
        <v>96</v>
      </c>
      <c r="AK40" s="19" t="s">
        <v>96</v>
      </c>
      <c r="AL40" s="19" t="s">
        <v>96</v>
      </c>
      <c r="AM40" s="19" t="s">
        <v>89</v>
      </c>
      <c r="AN40" s="20" t="n">
        <v>0</v>
      </c>
      <c r="AO40" s="20" t="s">
        <v>87</v>
      </c>
      <c r="AP40" s="1" t="n">
        <v>10</v>
      </c>
      <c r="AQ40" s="1" t="n">
        <v>4.37</v>
      </c>
      <c r="AR40" s="1" t="n">
        <v>16</v>
      </c>
      <c r="AS40" s="1" t="n">
        <v>3</v>
      </c>
      <c r="AT40" s="1" t="s">
        <v>87</v>
      </c>
      <c r="AU40" s="1" t="n">
        <v>0.2</v>
      </c>
      <c r="AV40" s="1" t="s">
        <v>93</v>
      </c>
      <c r="AW40" s="1" t="n">
        <v>0.01</v>
      </c>
      <c r="AX40" s="1" t="s">
        <v>88</v>
      </c>
      <c r="AY40" s="1" t="s">
        <v>95</v>
      </c>
      <c r="AZ40" s="1" t="s">
        <v>95</v>
      </c>
      <c r="BA40" s="1" t="s">
        <v>95</v>
      </c>
      <c r="BB40" s="1" t="n">
        <v>0.00735401367444055</v>
      </c>
      <c r="BC40" s="1" t="s">
        <v>87</v>
      </c>
      <c r="BD40" s="19" t="s">
        <v>96</v>
      </c>
      <c r="BE40" s="1" t="s">
        <v>87</v>
      </c>
      <c r="BF40" s="19" t="s">
        <v>96</v>
      </c>
      <c r="BG40" s="1" t="s">
        <v>87</v>
      </c>
      <c r="BH40" s="19" t="s">
        <v>96</v>
      </c>
      <c r="BI40" s="1" t="s">
        <v>87</v>
      </c>
      <c r="BJ40" s="19" t="s">
        <v>96</v>
      </c>
      <c r="BK40" s="1" t="n">
        <v>13.3490064609163</v>
      </c>
      <c r="BL40" s="1" t="n">
        <v>0.00946429518596934</v>
      </c>
      <c r="BM40" s="1" t="n">
        <v>0.00638885587079706</v>
      </c>
      <c r="BN40" s="1" t="n">
        <v>11.345065376146</v>
      </c>
      <c r="BO40" s="1" t="n">
        <v>0.00998876282073816</v>
      </c>
      <c r="BP40" s="1" t="n">
        <v>0.00566598310835023</v>
      </c>
      <c r="BQ40" s="1" t="s">
        <v>227</v>
      </c>
      <c r="BR40" s="1"/>
      <c r="BS40" s="1"/>
      <c r="BT40" s="1"/>
      <c r="BU40" s="1"/>
      <c r="BV40" s="1"/>
      <c r="BW40" s="1"/>
      <c r="BX40" s="1"/>
      <c r="BY40" s="1"/>
      <c r="BZ40" s="1"/>
      <c r="CA40" s="1"/>
    </row>
    <row r="41" customFormat="false" ht="14.4" hidden="false" customHeight="false" outlineLevel="0" collapsed="false">
      <c r="A41" s="15" t="s">
        <v>216</v>
      </c>
      <c r="B41" s="15" t="s">
        <v>217</v>
      </c>
      <c r="C41" s="1" t="n">
        <v>211060</v>
      </c>
      <c r="D41" s="1" t="n">
        <v>13836</v>
      </c>
      <c r="E41" s="23" t="n">
        <f aca="false">37.748</f>
        <v>37.748</v>
      </c>
      <c r="F41" s="23" t="n">
        <f aca="false">14.999</f>
        <v>14.999</v>
      </c>
      <c r="G41" s="1" t="n">
        <v>2750</v>
      </c>
      <c r="H41" s="16" t="n">
        <v>2002</v>
      </c>
      <c r="I41" s="17" t="s">
        <v>232</v>
      </c>
      <c r="J41" s="1" t="s">
        <v>233</v>
      </c>
      <c r="K41" s="18" t="n">
        <v>37563.9583333333</v>
      </c>
      <c r="L41" s="1" t="s">
        <v>103</v>
      </c>
      <c r="M41" s="1" t="s">
        <v>154</v>
      </c>
      <c r="N41" s="1" t="n">
        <v>18</v>
      </c>
      <c r="O41" s="1" t="n">
        <v>0</v>
      </c>
      <c r="P41" s="1" t="n">
        <v>1</v>
      </c>
      <c r="Q41" s="1" t="n">
        <v>1</v>
      </c>
      <c r="R41" s="20" t="n">
        <v>1390000000</v>
      </c>
      <c r="S41" s="1" t="n">
        <v>0</v>
      </c>
      <c r="T41" s="20" t="s">
        <v>87</v>
      </c>
      <c r="U41" s="20" t="s">
        <v>87</v>
      </c>
      <c r="V41" s="20" t="s">
        <v>96</v>
      </c>
      <c r="W41" s="1" t="n">
        <v>1067</v>
      </c>
      <c r="X41" s="1" t="s">
        <v>94</v>
      </c>
      <c r="Y41" s="1" t="n">
        <v>5.65</v>
      </c>
      <c r="Z41" s="1" t="n">
        <v>0</v>
      </c>
      <c r="AA41" s="1" t="n">
        <v>0.58</v>
      </c>
      <c r="AB41" s="1" t="n">
        <v>1</v>
      </c>
      <c r="AC41" s="1" t="s">
        <v>90</v>
      </c>
      <c r="AD41" s="1" t="s">
        <v>87</v>
      </c>
      <c r="AE41" s="19" t="s">
        <v>96</v>
      </c>
      <c r="AF41" s="19" t="s">
        <v>96</v>
      </c>
      <c r="AG41" s="19" t="s">
        <v>96</v>
      </c>
      <c r="AH41" s="19" t="s">
        <v>89</v>
      </c>
      <c r="AI41" s="1" t="s">
        <v>87</v>
      </c>
      <c r="AJ41" s="19" t="s">
        <v>96</v>
      </c>
      <c r="AK41" s="19" t="s">
        <v>96</v>
      </c>
      <c r="AL41" s="19" t="s">
        <v>96</v>
      </c>
      <c r="AM41" s="19" t="s">
        <v>89</v>
      </c>
      <c r="AN41" s="20" t="n">
        <v>0</v>
      </c>
      <c r="AO41" s="20" t="s">
        <v>87</v>
      </c>
      <c r="AP41" s="1" t="n">
        <v>12</v>
      </c>
      <c r="AQ41" s="1" t="n">
        <v>9.25</v>
      </c>
      <c r="AR41" s="1" t="n">
        <v>24</v>
      </c>
      <c r="AS41" s="1" t="n">
        <v>5</v>
      </c>
      <c r="AT41" s="1" t="s">
        <v>87</v>
      </c>
      <c r="AU41" s="1" t="n">
        <v>0.3</v>
      </c>
      <c r="AV41" s="1" t="s">
        <v>100</v>
      </c>
      <c r="AW41" s="1" t="n">
        <v>0.01</v>
      </c>
      <c r="AX41" s="1" t="s">
        <v>88</v>
      </c>
      <c r="AY41" s="1" t="s">
        <v>95</v>
      </c>
      <c r="AZ41" s="1" t="s">
        <v>95</v>
      </c>
      <c r="BA41" s="1" t="s">
        <v>95</v>
      </c>
      <c r="BB41" s="1" t="n">
        <v>0.00735404770411422</v>
      </c>
      <c r="BC41" s="1" t="s">
        <v>87</v>
      </c>
      <c r="BD41" s="19" t="s">
        <v>96</v>
      </c>
      <c r="BE41" s="1" t="s">
        <v>87</v>
      </c>
      <c r="BF41" s="19" t="s">
        <v>96</v>
      </c>
      <c r="BG41" s="1" t="s">
        <v>87</v>
      </c>
      <c r="BH41" s="19" t="s">
        <v>96</v>
      </c>
      <c r="BI41" s="1" t="s">
        <v>87</v>
      </c>
      <c r="BJ41" s="19" t="s">
        <v>96</v>
      </c>
      <c r="BK41" s="1" t="n">
        <v>11.0577420854399</v>
      </c>
      <c r="BL41" s="1" t="n">
        <v>0.011180064438211</v>
      </c>
      <c r="BM41" s="1" t="n">
        <v>0.00567285675766568</v>
      </c>
      <c r="BN41" s="1" t="n">
        <v>11.4921024073085</v>
      </c>
      <c r="BO41" s="1" t="n">
        <v>0.0118311183825456</v>
      </c>
      <c r="BP41" s="1" t="n">
        <v>0.00594711404890004</v>
      </c>
      <c r="BQ41" s="1" t="s">
        <v>227</v>
      </c>
      <c r="BR41" s="1"/>
      <c r="BS41" s="1"/>
      <c r="BT41" s="1"/>
      <c r="BU41" s="1"/>
      <c r="BV41" s="1"/>
      <c r="BW41" s="1"/>
      <c r="BX41" s="1"/>
      <c r="BY41" s="1"/>
      <c r="BZ41" s="1"/>
      <c r="CA41" s="1"/>
    </row>
    <row r="42" customFormat="false" ht="14.4" hidden="false" customHeight="false" outlineLevel="0" collapsed="false">
      <c r="A42" s="15" t="s">
        <v>216</v>
      </c>
      <c r="B42" s="15" t="s">
        <v>217</v>
      </c>
      <c r="C42" s="1" t="n">
        <v>211060</v>
      </c>
      <c r="D42" s="1" t="n">
        <v>13848</v>
      </c>
      <c r="E42" s="23" t="n">
        <f aca="false">37.748</f>
        <v>37.748</v>
      </c>
      <c r="F42" s="23" t="n">
        <f aca="false">14.999</f>
        <v>14.999</v>
      </c>
      <c r="G42" s="1" t="n">
        <v>3315</v>
      </c>
      <c r="H42" s="16" t="n">
        <v>2006</v>
      </c>
      <c r="I42" s="17" t="s">
        <v>234</v>
      </c>
      <c r="J42" s="1" t="s">
        <v>235</v>
      </c>
      <c r="K42" s="18" t="n">
        <v>39037.3125</v>
      </c>
      <c r="L42" s="1" t="s">
        <v>86</v>
      </c>
      <c r="M42" s="1" t="s">
        <v>154</v>
      </c>
      <c r="N42" s="1" t="n">
        <v>8</v>
      </c>
      <c r="O42" s="1" t="n">
        <v>1</v>
      </c>
      <c r="P42" s="1" t="n">
        <v>3</v>
      </c>
      <c r="Q42" s="1" t="n">
        <v>0</v>
      </c>
      <c r="R42" s="20" t="n">
        <v>7000000</v>
      </c>
      <c r="S42" s="1" t="n">
        <v>0</v>
      </c>
      <c r="T42" s="20" t="s">
        <v>87</v>
      </c>
      <c r="U42" s="20" t="s">
        <v>87</v>
      </c>
      <c r="V42" s="20" t="s">
        <v>96</v>
      </c>
      <c r="W42" s="1" t="n">
        <v>1000</v>
      </c>
      <c r="X42" s="1" t="s">
        <v>94</v>
      </c>
      <c r="Y42" s="1" t="n">
        <v>3.9</v>
      </c>
      <c r="Z42" s="1" t="n">
        <v>0</v>
      </c>
      <c r="AA42" s="1" t="n">
        <v>0.5</v>
      </c>
      <c r="AB42" s="1" t="n">
        <v>0</v>
      </c>
      <c r="AC42" s="1" t="s">
        <v>236</v>
      </c>
      <c r="AD42" s="19" t="s">
        <v>87</v>
      </c>
      <c r="AE42" s="19" t="s">
        <v>96</v>
      </c>
      <c r="AF42" s="19" t="s">
        <v>96</v>
      </c>
      <c r="AG42" s="19" t="s">
        <v>96</v>
      </c>
      <c r="AH42" s="19" t="s">
        <v>89</v>
      </c>
      <c r="AI42" s="19" t="s">
        <v>87</v>
      </c>
      <c r="AJ42" s="19" t="s">
        <v>96</v>
      </c>
      <c r="AK42" s="19" t="s">
        <v>96</v>
      </c>
      <c r="AL42" s="19" t="s">
        <v>96</v>
      </c>
      <c r="AM42" s="19" t="s">
        <v>89</v>
      </c>
      <c r="AN42" s="20" t="n">
        <v>482300000</v>
      </c>
      <c r="AO42" s="20" t="n">
        <v>123000000</v>
      </c>
      <c r="AP42" s="1" t="n">
        <v>17</v>
      </c>
      <c r="AQ42" s="1" t="n">
        <v>5</v>
      </c>
      <c r="AR42" s="1" t="n">
        <v>35</v>
      </c>
      <c r="AS42" s="1" t="n">
        <v>4</v>
      </c>
      <c r="AT42" s="19" t="s">
        <v>87</v>
      </c>
      <c r="AU42" s="1" t="n">
        <v>0.0006</v>
      </c>
      <c r="AV42" s="1" t="s">
        <v>130</v>
      </c>
      <c r="AW42" s="1" t="n">
        <v>0.0032</v>
      </c>
      <c r="AX42" s="1" t="s">
        <v>94</v>
      </c>
      <c r="AY42" s="19" t="s">
        <v>95</v>
      </c>
      <c r="AZ42" s="19" t="s">
        <v>95</v>
      </c>
      <c r="BA42" s="19" t="s">
        <v>95</v>
      </c>
      <c r="BB42" s="19" t="s">
        <v>87</v>
      </c>
      <c r="BC42" s="19" t="s">
        <v>87</v>
      </c>
      <c r="BD42" s="19" t="s">
        <v>96</v>
      </c>
      <c r="BE42" s="19" t="s">
        <v>87</v>
      </c>
      <c r="BF42" s="19" t="s">
        <v>96</v>
      </c>
      <c r="BG42" s="19" t="s">
        <v>87</v>
      </c>
      <c r="BH42" s="19" t="s">
        <v>96</v>
      </c>
      <c r="BI42" s="19" t="s">
        <v>87</v>
      </c>
      <c r="BJ42" s="19" t="s">
        <v>96</v>
      </c>
      <c r="BK42" s="1" t="n">
        <v>5.98458914698723</v>
      </c>
      <c r="BL42" s="1" t="n">
        <v>0.0139564419393859</v>
      </c>
      <c r="BM42" s="1" t="n">
        <v>0.0156165235169583</v>
      </c>
      <c r="BN42" s="1" t="n">
        <v>6.37179822759622</v>
      </c>
      <c r="BO42" s="1" t="n">
        <v>0.0158616807993392</v>
      </c>
      <c r="BP42" s="1" t="n">
        <v>0.0166027437353555</v>
      </c>
      <c r="BQ42" s="1" t="s">
        <v>237</v>
      </c>
      <c r="BR42" s="19"/>
      <c r="BS42" s="19"/>
      <c r="BT42" s="19"/>
      <c r="BU42" s="19"/>
      <c r="BV42" s="19"/>
      <c r="BW42" s="19"/>
      <c r="BX42" s="19"/>
      <c r="BY42" s="19"/>
      <c r="BZ42" s="19"/>
      <c r="CA42" s="19"/>
    </row>
    <row r="43" customFormat="false" ht="14.4" hidden="false" customHeight="false" outlineLevel="0" collapsed="false">
      <c r="A43" s="15" t="s">
        <v>216</v>
      </c>
      <c r="B43" s="15" t="s">
        <v>217</v>
      </c>
      <c r="C43" s="1" t="n">
        <v>211060</v>
      </c>
      <c r="D43" s="1" t="n">
        <v>13848</v>
      </c>
      <c r="E43" s="19" t="n">
        <f aca="false">37.748</f>
        <v>37.748</v>
      </c>
      <c r="F43" s="19" t="n">
        <f aca="false">14.999</f>
        <v>14.999</v>
      </c>
      <c r="G43" s="1" t="n">
        <v>2800</v>
      </c>
      <c r="H43" s="16" t="n">
        <v>2006</v>
      </c>
      <c r="I43" s="17" t="s">
        <v>238</v>
      </c>
      <c r="J43" s="1" t="s">
        <v>239</v>
      </c>
      <c r="K43" s="18" t="n">
        <v>39045.1145833333</v>
      </c>
      <c r="L43" s="1" t="s">
        <v>86</v>
      </c>
      <c r="M43" s="1" t="s">
        <v>154</v>
      </c>
      <c r="N43" s="1" t="n">
        <v>11.5</v>
      </c>
      <c r="O43" s="1" t="n">
        <v>0</v>
      </c>
      <c r="P43" s="1" t="n">
        <v>1.5</v>
      </c>
      <c r="Q43" s="1" t="n">
        <v>0</v>
      </c>
      <c r="R43" s="20" t="n">
        <v>180000000</v>
      </c>
      <c r="S43" s="1" t="n">
        <v>0</v>
      </c>
      <c r="T43" s="20" t="n">
        <v>100000000</v>
      </c>
      <c r="U43" s="20" t="n">
        <v>100000000</v>
      </c>
      <c r="V43" s="1" t="n">
        <v>1</v>
      </c>
      <c r="W43" s="1" t="n">
        <v>1070</v>
      </c>
      <c r="X43" s="1" t="s">
        <v>94</v>
      </c>
      <c r="Y43" s="1" t="n">
        <v>4.8</v>
      </c>
      <c r="Z43" s="1" t="n">
        <v>0</v>
      </c>
      <c r="AA43" s="1" t="n">
        <v>0.6</v>
      </c>
      <c r="AB43" s="1" t="n">
        <v>0</v>
      </c>
      <c r="AC43" s="1" t="s">
        <v>187</v>
      </c>
      <c r="AD43" s="19" t="s">
        <v>87</v>
      </c>
      <c r="AE43" s="19" t="s">
        <v>96</v>
      </c>
      <c r="AF43" s="19" t="s">
        <v>96</v>
      </c>
      <c r="AG43" s="19" t="s">
        <v>96</v>
      </c>
      <c r="AH43" s="19" t="s">
        <v>89</v>
      </c>
      <c r="AI43" s="19" t="s">
        <v>87</v>
      </c>
      <c r="AJ43" s="19" t="s">
        <v>96</v>
      </c>
      <c r="AK43" s="19" t="s">
        <v>96</v>
      </c>
      <c r="AL43" s="19" t="s">
        <v>96</v>
      </c>
      <c r="AM43" s="19" t="s">
        <v>89</v>
      </c>
      <c r="AN43" s="20" t="n">
        <v>0</v>
      </c>
      <c r="AO43" s="20" t="s">
        <v>87</v>
      </c>
      <c r="AP43" s="1" t="n">
        <v>27</v>
      </c>
      <c r="AQ43" s="1" t="n">
        <v>1</v>
      </c>
      <c r="AR43" s="1" t="n">
        <v>80</v>
      </c>
      <c r="AS43" s="1" t="n">
        <v>6</v>
      </c>
      <c r="AT43" s="19" t="s">
        <v>87</v>
      </c>
      <c r="AU43" s="1" t="n">
        <v>0.01</v>
      </c>
      <c r="AV43" s="1" t="s">
        <v>100</v>
      </c>
      <c r="AW43" s="19" t="s">
        <v>87</v>
      </c>
      <c r="AX43" s="1" t="s">
        <v>88</v>
      </c>
      <c r="AY43" s="19" t="s">
        <v>95</v>
      </c>
      <c r="AZ43" s="19" t="s">
        <v>95</v>
      </c>
      <c r="BA43" s="19" t="s">
        <v>95</v>
      </c>
      <c r="BB43" s="19" t="n">
        <v>1.50083730742782</v>
      </c>
      <c r="BC43" s="19" t="s">
        <v>87</v>
      </c>
      <c r="BD43" s="19" t="s">
        <v>96</v>
      </c>
      <c r="BE43" s="19" t="s">
        <v>87</v>
      </c>
      <c r="BF43" s="19" t="s">
        <v>96</v>
      </c>
      <c r="BG43" s="19" t="s">
        <v>87</v>
      </c>
      <c r="BH43" s="19" t="s">
        <v>96</v>
      </c>
      <c r="BI43" s="19" t="s">
        <v>87</v>
      </c>
      <c r="BJ43" s="19" t="s">
        <v>96</v>
      </c>
      <c r="BK43" s="1" t="n">
        <v>10.4746054167927</v>
      </c>
      <c r="BL43" s="1" t="n">
        <v>0.0138335501529156</v>
      </c>
      <c r="BM43" s="1" t="n">
        <v>0.00811122930911971</v>
      </c>
      <c r="BN43" s="1" t="n">
        <v>8.13422634220069</v>
      </c>
      <c r="BO43" s="1" t="n">
        <v>0.014273270231974</v>
      </c>
      <c r="BP43" s="1" t="n">
        <v>0.00609028995764493</v>
      </c>
      <c r="BQ43" s="1" t="s">
        <v>240</v>
      </c>
      <c r="BR43" s="19"/>
      <c r="BS43" s="19"/>
      <c r="BT43" s="19"/>
      <c r="BU43" s="19"/>
      <c r="BV43" s="19"/>
      <c r="BW43" s="19"/>
      <c r="BX43" s="19"/>
      <c r="BY43" s="19"/>
      <c r="BZ43" s="19"/>
      <c r="CA43" s="19"/>
    </row>
    <row r="44" customFormat="false" ht="14.4" hidden="false" customHeight="false" outlineLevel="0" collapsed="false">
      <c r="A44" s="15" t="s">
        <v>216</v>
      </c>
      <c r="B44" s="15" t="s">
        <v>217</v>
      </c>
      <c r="C44" s="1" t="n">
        <v>211060</v>
      </c>
      <c r="D44" s="1" t="n">
        <v>13854</v>
      </c>
      <c r="E44" s="19" t="n">
        <f aca="false">37.748</f>
        <v>37.748</v>
      </c>
      <c r="F44" s="19" t="n">
        <f aca="false">14.999</f>
        <v>14.999</v>
      </c>
      <c r="G44" s="1" t="n">
        <v>3200</v>
      </c>
      <c r="H44" s="16" t="n">
        <v>2011</v>
      </c>
      <c r="I44" s="17" t="s">
        <v>241</v>
      </c>
      <c r="J44" s="1" t="s">
        <v>242</v>
      </c>
      <c r="K44" s="18" t="n">
        <v>40555.9097222222</v>
      </c>
      <c r="L44" s="24" t="s">
        <v>86</v>
      </c>
      <c r="M44" s="19" t="s">
        <v>87</v>
      </c>
      <c r="N44" s="1" t="n">
        <v>1.66</v>
      </c>
      <c r="O44" s="1" t="n">
        <v>0</v>
      </c>
      <c r="P44" s="1" t="n">
        <v>0.17</v>
      </c>
      <c r="Q44" s="1" t="n">
        <v>1</v>
      </c>
      <c r="R44" s="20" t="n">
        <v>150000000</v>
      </c>
      <c r="S44" s="1" t="n">
        <v>0</v>
      </c>
      <c r="T44" s="20" t="n">
        <v>40000000</v>
      </c>
      <c r="U44" s="20" t="n">
        <v>40000000</v>
      </c>
      <c r="V44" s="1" t="n">
        <v>0</v>
      </c>
      <c r="W44" s="1" t="n">
        <v>1000</v>
      </c>
      <c r="X44" s="1" t="s">
        <v>94</v>
      </c>
      <c r="Y44" s="1" t="n">
        <v>9.2</v>
      </c>
      <c r="Z44" s="1" t="n">
        <v>0</v>
      </c>
      <c r="AA44" s="1" t="n">
        <v>2.4</v>
      </c>
      <c r="AB44" s="1" t="n">
        <v>1</v>
      </c>
      <c r="AC44" s="1" t="s">
        <v>220</v>
      </c>
      <c r="AD44" s="19" t="s">
        <v>87</v>
      </c>
      <c r="AE44" s="19" t="s">
        <v>96</v>
      </c>
      <c r="AF44" s="19" t="s">
        <v>96</v>
      </c>
      <c r="AG44" s="19" t="s">
        <v>96</v>
      </c>
      <c r="AH44" s="19" t="s">
        <v>89</v>
      </c>
      <c r="AI44" s="1" t="n">
        <v>6</v>
      </c>
      <c r="AJ44" s="1" t="n">
        <v>0</v>
      </c>
      <c r="AK44" s="1" t="n">
        <v>1</v>
      </c>
      <c r="AL44" s="1" t="n">
        <v>0</v>
      </c>
      <c r="AM44" s="1" t="s">
        <v>105</v>
      </c>
      <c r="AN44" s="20" t="n">
        <v>0</v>
      </c>
      <c r="AO44" s="20" t="s">
        <v>87</v>
      </c>
      <c r="AP44" s="1" t="n">
        <v>45</v>
      </c>
      <c r="AQ44" s="1" t="n">
        <v>1</v>
      </c>
      <c r="AR44" s="1" t="n">
        <v>103</v>
      </c>
      <c r="AS44" s="1" t="n">
        <v>10</v>
      </c>
      <c r="AT44" s="19" t="s">
        <v>87</v>
      </c>
      <c r="AU44" s="1" t="n">
        <v>0.0005</v>
      </c>
      <c r="AV44" s="1" t="s">
        <v>130</v>
      </c>
      <c r="AW44" s="1" t="s">
        <v>243</v>
      </c>
      <c r="AX44" s="1" t="s">
        <v>88</v>
      </c>
      <c r="AY44" s="1" t="n">
        <v>40</v>
      </c>
      <c r="AZ44" s="1" t="n">
        <v>1</v>
      </c>
      <c r="BA44" s="1" t="n">
        <v>80</v>
      </c>
      <c r="BB44" s="1" t="n">
        <v>-2.31878015986108</v>
      </c>
      <c r="BC44" s="19" t="s">
        <v>87</v>
      </c>
      <c r="BD44" s="19" t="s">
        <v>96</v>
      </c>
      <c r="BE44" s="19" t="s">
        <v>87</v>
      </c>
      <c r="BF44" s="19" t="s">
        <v>96</v>
      </c>
      <c r="BG44" s="19" t="s">
        <v>87</v>
      </c>
      <c r="BH44" s="19" t="s">
        <v>96</v>
      </c>
      <c r="BI44" s="19" t="s">
        <v>87</v>
      </c>
      <c r="BJ44" s="19" t="s">
        <v>96</v>
      </c>
      <c r="BK44" s="1" t="n">
        <v>15.9928214650496</v>
      </c>
      <c r="BL44" s="1" t="n">
        <v>0.00982966237978667</v>
      </c>
      <c r="BM44" s="1" t="n">
        <v>0.00496240477897239</v>
      </c>
      <c r="BN44" s="1" t="n">
        <v>9.47477690486938</v>
      </c>
      <c r="BO44" s="1" t="n">
        <v>0.0104995093846305</v>
      </c>
      <c r="BP44" s="1" t="n">
        <v>0.00290419378640468</v>
      </c>
      <c r="BQ44" s="1" t="s">
        <v>244</v>
      </c>
      <c r="BR44" s="19"/>
      <c r="BS44" s="19"/>
      <c r="BT44" s="19"/>
      <c r="BU44" s="19"/>
      <c r="BV44" s="19"/>
      <c r="BW44" s="19"/>
      <c r="BX44" s="19"/>
      <c r="BY44" s="19"/>
      <c r="BZ44" s="19"/>
      <c r="CA44" s="19"/>
    </row>
    <row r="45" customFormat="false" ht="14.4" hidden="false" customHeight="false" outlineLevel="0" collapsed="false">
      <c r="A45" s="15" t="s">
        <v>216</v>
      </c>
      <c r="B45" s="15" t="s">
        <v>217</v>
      </c>
      <c r="C45" s="1" t="n">
        <v>211060</v>
      </c>
      <c r="D45" s="1" t="n">
        <v>13854</v>
      </c>
      <c r="E45" s="19" t="n">
        <f aca="false">37.748</f>
        <v>37.748</v>
      </c>
      <c r="F45" s="19" t="n">
        <f aca="false">14.999</f>
        <v>14.999</v>
      </c>
      <c r="G45" s="1" t="n">
        <v>3300</v>
      </c>
      <c r="H45" s="16" t="n">
        <v>2013</v>
      </c>
      <c r="I45" s="17" t="s">
        <v>245</v>
      </c>
      <c r="J45" s="1" t="s">
        <v>246</v>
      </c>
      <c r="K45" s="18" t="n">
        <v>41328.7604166667</v>
      </c>
      <c r="L45" s="24" t="s">
        <v>86</v>
      </c>
      <c r="M45" s="1" t="s">
        <v>87</v>
      </c>
      <c r="N45" s="1" t="n">
        <v>1.1</v>
      </c>
      <c r="O45" s="1" t="n">
        <v>0</v>
      </c>
      <c r="P45" s="1" t="n">
        <v>0.11</v>
      </c>
      <c r="Q45" s="1" t="n">
        <v>2</v>
      </c>
      <c r="R45" s="20" t="n">
        <v>2000000000</v>
      </c>
      <c r="S45" s="1" t="n">
        <v>0</v>
      </c>
      <c r="T45" s="20" t="n">
        <v>1000000000</v>
      </c>
      <c r="U45" s="20" t="n">
        <v>1000000000</v>
      </c>
      <c r="V45" s="1" t="n">
        <v>0</v>
      </c>
      <c r="W45" s="1" t="n">
        <v>1000</v>
      </c>
      <c r="X45" s="1" t="s">
        <v>94</v>
      </c>
      <c r="Y45" s="1" t="n">
        <v>8.1</v>
      </c>
      <c r="Z45" s="1" t="n">
        <v>0</v>
      </c>
      <c r="AA45" s="1" t="n">
        <v>1.5</v>
      </c>
      <c r="AB45" s="1" t="n">
        <v>1</v>
      </c>
      <c r="AC45" s="1" t="s">
        <v>89</v>
      </c>
      <c r="AD45" s="19" t="s">
        <v>87</v>
      </c>
      <c r="AE45" s="19" t="s">
        <v>96</v>
      </c>
      <c r="AF45" s="19" t="s">
        <v>96</v>
      </c>
      <c r="AG45" s="19" t="s">
        <v>96</v>
      </c>
      <c r="AH45" s="19" t="s">
        <v>89</v>
      </c>
      <c r="AI45" s="19" t="s">
        <v>87</v>
      </c>
      <c r="AJ45" s="19" t="s">
        <v>96</v>
      </c>
      <c r="AK45" s="19" t="s">
        <v>96</v>
      </c>
      <c r="AL45" s="19" t="s">
        <v>96</v>
      </c>
      <c r="AM45" s="19" t="s">
        <v>89</v>
      </c>
      <c r="AN45" s="21" t="s">
        <v>87</v>
      </c>
      <c r="AO45" s="21" t="s">
        <v>87</v>
      </c>
      <c r="AP45" s="1" t="n">
        <v>10</v>
      </c>
      <c r="AQ45" s="1" t="n">
        <v>7</v>
      </c>
      <c r="AR45" s="1" t="n">
        <v>410</v>
      </c>
      <c r="AS45" s="19" t="s">
        <v>87</v>
      </c>
      <c r="AT45" s="19" t="s">
        <v>87</v>
      </c>
      <c r="AU45" s="1" t="n">
        <v>0.016</v>
      </c>
      <c r="AV45" s="1" t="s">
        <v>130</v>
      </c>
      <c r="AW45" s="19" t="s">
        <v>87</v>
      </c>
      <c r="AX45" s="1" t="s">
        <v>88</v>
      </c>
      <c r="AY45" s="1" t="n">
        <v>10</v>
      </c>
      <c r="AZ45" s="19" t="s">
        <v>95</v>
      </c>
      <c r="BA45" s="19" t="s">
        <v>95</v>
      </c>
      <c r="BB45" s="19" t="n">
        <v>-1.7337979983943</v>
      </c>
      <c r="BC45" s="19" t="s">
        <v>87</v>
      </c>
      <c r="BD45" s="19" t="s">
        <v>96</v>
      </c>
      <c r="BE45" s="19" t="s">
        <v>87</v>
      </c>
      <c r="BF45" s="19" t="s">
        <v>96</v>
      </c>
      <c r="BG45" s="19" t="s">
        <v>87</v>
      </c>
      <c r="BH45" s="19" t="s">
        <v>96</v>
      </c>
      <c r="BI45" s="19" t="s">
        <v>87</v>
      </c>
      <c r="BJ45" s="19" t="s">
        <v>96</v>
      </c>
      <c r="BK45" s="1" t="n">
        <v>31.2279067169878</v>
      </c>
      <c r="BL45" s="1" t="n">
        <v>0.0101099814071715</v>
      </c>
      <c r="BM45" s="1" t="n">
        <v>0.0110213808610928</v>
      </c>
      <c r="BN45" s="1" t="n">
        <v>31.2053755292978</v>
      </c>
      <c r="BO45" s="1" t="n">
        <v>0.00997060107477573</v>
      </c>
      <c r="BP45" s="1" t="n">
        <v>0.01077335453546</v>
      </c>
      <c r="BQ45" s="1" t="s">
        <v>247</v>
      </c>
      <c r="BR45" s="19"/>
      <c r="BS45" s="19"/>
      <c r="BT45" s="19"/>
      <c r="BU45" s="19"/>
      <c r="BV45" s="19"/>
      <c r="BW45" s="19"/>
      <c r="BX45" s="19"/>
      <c r="BY45" s="19"/>
      <c r="BZ45" s="19"/>
      <c r="CA45" s="19"/>
    </row>
    <row r="46" customFormat="false" ht="14.4" hidden="false" customHeight="false" outlineLevel="0" collapsed="false">
      <c r="A46" s="15" t="s">
        <v>216</v>
      </c>
      <c r="B46" s="15" t="s">
        <v>217</v>
      </c>
      <c r="C46" s="1" t="n">
        <v>211060</v>
      </c>
      <c r="D46" s="1" t="n">
        <v>20841</v>
      </c>
      <c r="E46" s="19" t="n">
        <f aca="false">37.748</f>
        <v>37.748</v>
      </c>
      <c r="F46" s="19" t="n">
        <f aca="false">14.999</f>
        <v>14.999</v>
      </c>
      <c r="G46" s="1" t="n">
        <v>3300</v>
      </c>
      <c r="H46" s="16" t="n">
        <v>2013</v>
      </c>
      <c r="I46" s="17" t="s">
        <v>248</v>
      </c>
      <c r="J46" s="1" t="s">
        <v>249</v>
      </c>
      <c r="K46" s="18" t="n">
        <v>41573.2083333333</v>
      </c>
      <c r="L46" s="1" t="s">
        <v>86</v>
      </c>
      <c r="M46" s="1" t="s">
        <v>154</v>
      </c>
      <c r="N46" s="1" t="n">
        <v>5.5</v>
      </c>
      <c r="O46" s="1" t="n">
        <v>1</v>
      </c>
      <c r="P46" s="1" t="n">
        <v>2.5</v>
      </c>
      <c r="Q46" s="1" t="n">
        <v>1</v>
      </c>
      <c r="R46" s="20" t="n">
        <v>225000000</v>
      </c>
      <c r="S46" s="1" t="n">
        <v>0</v>
      </c>
      <c r="T46" s="20" t="n">
        <v>76000000</v>
      </c>
      <c r="U46" s="20" t="n">
        <v>76000000</v>
      </c>
      <c r="V46" s="1" t="n">
        <v>0</v>
      </c>
      <c r="W46" s="1" t="n">
        <v>1000</v>
      </c>
      <c r="X46" s="1" t="s">
        <v>94</v>
      </c>
      <c r="Y46" s="1" t="n">
        <v>8</v>
      </c>
      <c r="Z46" s="1" t="n">
        <v>0</v>
      </c>
      <c r="AA46" s="1" t="n">
        <v>2</v>
      </c>
      <c r="AB46" s="1" t="n">
        <v>2</v>
      </c>
      <c r="AC46" s="1" t="s">
        <v>89</v>
      </c>
      <c r="AD46" s="19" t="s">
        <v>87</v>
      </c>
      <c r="AE46" s="19" t="s">
        <v>96</v>
      </c>
      <c r="AF46" s="19" t="s">
        <v>96</v>
      </c>
      <c r="AG46" s="19" t="s">
        <v>96</v>
      </c>
      <c r="AH46" s="19" t="s">
        <v>89</v>
      </c>
      <c r="AI46" s="19" t="s">
        <v>87</v>
      </c>
      <c r="AJ46" s="19" t="s">
        <v>96</v>
      </c>
      <c r="AK46" s="19" t="s">
        <v>96</v>
      </c>
      <c r="AL46" s="19" t="s">
        <v>96</v>
      </c>
      <c r="AM46" s="19" t="s">
        <v>89</v>
      </c>
      <c r="AN46" s="21" t="s">
        <v>87</v>
      </c>
      <c r="AO46" s="21" t="s">
        <v>87</v>
      </c>
      <c r="AP46" s="1" t="n">
        <v>10</v>
      </c>
      <c r="AQ46" s="1" t="n">
        <v>0.7</v>
      </c>
      <c r="AR46" s="1" t="n">
        <v>90</v>
      </c>
      <c r="AS46" s="1" t="n">
        <v>3</v>
      </c>
      <c r="AT46" s="19" t="s">
        <v>87</v>
      </c>
      <c r="AU46" s="1" t="n">
        <v>0.04</v>
      </c>
      <c r="AV46" s="1" t="s">
        <v>130</v>
      </c>
      <c r="AW46" s="1" t="n">
        <v>0.06</v>
      </c>
      <c r="AX46" s="19" t="s">
        <v>94</v>
      </c>
      <c r="AY46" s="19" t="s">
        <v>95</v>
      </c>
      <c r="AZ46" s="19" t="s">
        <v>95</v>
      </c>
      <c r="BA46" s="19" t="s">
        <v>95</v>
      </c>
      <c r="BB46" s="19" t="s">
        <v>87</v>
      </c>
      <c r="BC46" s="19" t="s">
        <v>87</v>
      </c>
      <c r="BD46" s="19" t="s">
        <v>96</v>
      </c>
      <c r="BE46" s="19" t="s">
        <v>87</v>
      </c>
      <c r="BF46" s="19" t="s">
        <v>96</v>
      </c>
      <c r="BG46" s="19" t="s">
        <v>87</v>
      </c>
      <c r="BH46" s="19" t="s">
        <v>96</v>
      </c>
      <c r="BI46" s="19" t="s">
        <v>87</v>
      </c>
      <c r="BJ46" s="19" t="s">
        <v>96</v>
      </c>
      <c r="BK46" s="1" t="n">
        <v>7.84308766672036</v>
      </c>
      <c r="BL46" s="1" t="n">
        <v>0.00989938183871276</v>
      </c>
      <c r="BM46" s="1" t="n">
        <v>0.00307019192876286</v>
      </c>
      <c r="BN46" s="1" t="n">
        <v>7.2277948776025</v>
      </c>
      <c r="BO46" s="1" t="n">
        <v>0.00980321989860491</v>
      </c>
      <c r="BP46" s="1" t="n">
        <v>0.00281023957113455</v>
      </c>
      <c r="BQ46" s="1" t="s">
        <v>250</v>
      </c>
      <c r="BR46" s="19"/>
      <c r="BS46" s="19"/>
      <c r="BT46" s="19"/>
      <c r="BU46" s="19"/>
      <c r="BV46" s="19"/>
      <c r="BW46" s="19"/>
      <c r="BX46" s="19"/>
      <c r="BY46" s="19"/>
      <c r="BZ46" s="19"/>
      <c r="CA46" s="19"/>
    </row>
    <row r="47" customFormat="false" ht="14.4" hidden="false" customHeight="false" outlineLevel="0" collapsed="false">
      <c r="A47" s="15" t="s">
        <v>216</v>
      </c>
      <c r="B47" s="15" t="s">
        <v>217</v>
      </c>
      <c r="C47" s="1" t="n">
        <v>211060</v>
      </c>
      <c r="D47" s="1" t="n">
        <v>20841</v>
      </c>
      <c r="E47" s="19" t="n">
        <f aca="false">37.748</f>
        <v>37.748</v>
      </c>
      <c r="F47" s="19" t="n">
        <f aca="false">14.999</f>
        <v>14.999</v>
      </c>
      <c r="G47" s="1" t="n">
        <v>3300</v>
      </c>
      <c r="H47" s="16" t="n">
        <v>2013</v>
      </c>
      <c r="I47" s="17" t="s">
        <v>251</v>
      </c>
      <c r="J47" s="1" t="s">
        <v>252</v>
      </c>
      <c r="K47" s="18" t="n">
        <v>41601.3541666667</v>
      </c>
      <c r="L47" s="24" t="s">
        <v>86</v>
      </c>
      <c r="M47" s="19" t="s">
        <v>87</v>
      </c>
      <c r="N47" s="1" t="n">
        <v>0.62</v>
      </c>
      <c r="O47" s="1" t="n">
        <v>0</v>
      </c>
      <c r="P47" s="1" t="n">
        <v>0.21</v>
      </c>
      <c r="Q47" s="1" t="n">
        <v>0</v>
      </c>
      <c r="R47" s="20" t="n">
        <v>1300000000</v>
      </c>
      <c r="S47" s="1" t="n">
        <v>0</v>
      </c>
      <c r="T47" s="20" t="n">
        <v>1100000000</v>
      </c>
      <c r="U47" s="20" t="n">
        <v>1100000000</v>
      </c>
      <c r="V47" s="1" t="n">
        <v>0</v>
      </c>
      <c r="W47" s="1" t="n">
        <v>1000</v>
      </c>
      <c r="X47" s="1" t="s">
        <v>94</v>
      </c>
      <c r="Y47" s="1" t="n">
        <v>10.5</v>
      </c>
      <c r="Z47" s="1" t="n">
        <v>0</v>
      </c>
      <c r="AA47" s="1" t="n">
        <v>2.5</v>
      </c>
      <c r="AB47" s="1" t="n">
        <v>0</v>
      </c>
      <c r="AC47" s="1" t="s">
        <v>253</v>
      </c>
      <c r="AD47" s="1" t="n">
        <v>8.5</v>
      </c>
      <c r="AE47" s="1" t="n">
        <v>1</v>
      </c>
      <c r="AF47" s="1" t="n">
        <v>2.5</v>
      </c>
      <c r="AG47" s="1" t="n">
        <v>1</v>
      </c>
      <c r="AH47" s="1" t="s">
        <v>104</v>
      </c>
      <c r="AI47" s="1" t="n">
        <v>7</v>
      </c>
      <c r="AJ47" s="1" t="n">
        <v>0</v>
      </c>
      <c r="AK47" s="1" t="n">
        <v>2</v>
      </c>
      <c r="AL47" s="1" t="n">
        <v>2</v>
      </c>
      <c r="AM47" s="1" t="s">
        <v>105</v>
      </c>
      <c r="AN47" s="21" t="s">
        <v>87</v>
      </c>
      <c r="AO47" s="21" t="s">
        <v>87</v>
      </c>
      <c r="AP47" s="1" t="n">
        <v>9</v>
      </c>
      <c r="AQ47" s="1" t="n">
        <v>5</v>
      </c>
      <c r="AR47" s="1" t="n">
        <v>25</v>
      </c>
      <c r="AS47" s="1" t="n">
        <v>6</v>
      </c>
      <c r="AT47" s="19" t="s">
        <v>87</v>
      </c>
      <c r="AU47" s="1" t="n">
        <v>0.1</v>
      </c>
      <c r="AV47" s="1" t="s">
        <v>93</v>
      </c>
      <c r="AW47" s="1" t="n">
        <v>0.032</v>
      </c>
      <c r="AX47" s="1" t="s">
        <v>88</v>
      </c>
      <c r="AY47" s="1" t="n">
        <v>7</v>
      </c>
      <c r="AZ47" s="19" t="s">
        <v>95</v>
      </c>
      <c r="BA47" s="19" t="s">
        <v>95</v>
      </c>
      <c r="BB47" s="19" t="n">
        <v>-1.65076521033752</v>
      </c>
      <c r="BC47" s="19" t="s">
        <v>87</v>
      </c>
      <c r="BD47" s="19" t="s">
        <v>96</v>
      </c>
      <c r="BE47" s="1" t="n">
        <v>165</v>
      </c>
      <c r="BF47" s="1" t="n">
        <v>95</v>
      </c>
      <c r="BG47" s="19" t="s">
        <v>87</v>
      </c>
      <c r="BH47" s="19" t="s">
        <v>96</v>
      </c>
      <c r="BI47" s="19" t="s">
        <v>87</v>
      </c>
      <c r="BJ47" s="19" t="s">
        <v>96</v>
      </c>
      <c r="BK47" s="1" t="n">
        <v>35.4818122007977</v>
      </c>
      <c r="BL47" s="1" t="n">
        <v>0.0129142636496611</v>
      </c>
      <c r="BM47" s="1" t="n">
        <v>0.00848988340201205</v>
      </c>
      <c r="BN47" s="1" t="n">
        <v>34.4145127898274</v>
      </c>
      <c r="BO47" s="1" t="n">
        <v>0.0126253753988882</v>
      </c>
      <c r="BP47" s="1" t="n">
        <v>0.00858604086287983</v>
      </c>
      <c r="BQ47" s="1" t="s">
        <v>254</v>
      </c>
      <c r="BR47" s="19"/>
      <c r="BS47" s="19"/>
      <c r="BT47" s="19"/>
      <c r="BU47" s="19"/>
      <c r="BV47" s="19"/>
      <c r="BW47" s="19"/>
      <c r="BX47" s="19"/>
      <c r="BY47" s="19"/>
      <c r="BZ47" s="19"/>
      <c r="CA47" s="19"/>
    </row>
    <row r="48" customFormat="false" ht="14.4" hidden="false" customHeight="false" outlineLevel="0" collapsed="false">
      <c r="A48" s="15" t="s">
        <v>216</v>
      </c>
      <c r="B48" s="15" t="s">
        <v>217</v>
      </c>
      <c r="C48" s="1" t="n">
        <v>211060</v>
      </c>
      <c r="D48" s="1" t="n">
        <v>20841</v>
      </c>
      <c r="E48" s="19" t="n">
        <f aca="false">37.748</f>
        <v>37.748</v>
      </c>
      <c r="F48" s="19" t="n">
        <f aca="false">14.999</f>
        <v>14.999</v>
      </c>
      <c r="G48" s="1" t="n">
        <v>3300</v>
      </c>
      <c r="H48" s="16" t="n">
        <v>2016</v>
      </c>
      <c r="I48" s="17" t="s">
        <v>255</v>
      </c>
      <c r="J48" s="1" t="s">
        <v>256</v>
      </c>
      <c r="K48" s="18" t="n">
        <v>42508.4583333333</v>
      </c>
      <c r="L48" s="24" t="s">
        <v>86</v>
      </c>
      <c r="M48" s="19" t="s">
        <v>87</v>
      </c>
      <c r="N48" s="1" t="n">
        <v>5.17</v>
      </c>
      <c r="O48" s="1" t="n">
        <v>0</v>
      </c>
      <c r="P48" s="1" t="n">
        <v>1.08</v>
      </c>
      <c r="Q48" s="1" t="n">
        <v>0</v>
      </c>
      <c r="R48" s="20" t="n">
        <v>35500000</v>
      </c>
      <c r="S48" s="1" t="n">
        <v>0</v>
      </c>
      <c r="T48" s="20" t="n">
        <v>24500000</v>
      </c>
      <c r="U48" s="20" t="n">
        <v>24500000</v>
      </c>
      <c r="V48" s="1" t="n">
        <v>0</v>
      </c>
      <c r="W48" s="1" t="n">
        <v>1000</v>
      </c>
      <c r="X48" s="1" t="s">
        <v>94</v>
      </c>
      <c r="Y48" s="1" t="n">
        <v>5.5</v>
      </c>
      <c r="Z48" s="1" t="n">
        <v>0</v>
      </c>
      <c r="AA48" s="1" t="n">
        <v>1.5</v>
      </c>
      <c r="AB48" s="1" t="n">
        <v>0</v>
      </c>
      <c r="AC48" s="1" t="s">
        <v>89</v>
      </c>
      <c r="AD48" s="19" t="s">
        <v>87</v>
      </c>
      <c r="AE48" s="19" t="s">
        <v>96</v>
      </c>
      <c r="AF48" s="19" t="s">
        <v>96</v>
      </c>
      <c r="AG48" s="19" t="s">
        <v>96</v>
      </c>
      <c r="AH48" s="19" t="s">
        <v>89</v>
      </c>
      <c r="AI48" s="19" t="s">
        <v>87</v>
      </c>
      <c r="AJ48" s="19" t="s">
        <v>96</v>
      </c>
      <c r="AK48" s="19" t="s">
        <v>96</v>
      </c>
      <c r="AL48" s="19" t="s">
        <v>96</v>
      </c>
      <c r="AM48" s="19" t="s">
        <v>89</v>
      </c>
      <c r="AN48" s="20" t="n">
        <v>0</v>
      </c>
      <c r="AO48" s="21" t="s">
        <v>87</v>
      </c>
      <c r="AP48" s="1" t="n">
        <v>11</v>
      </c>
      <c r="AQ48" s="1" t="n">
        <v>8.5</v>
      </c>
      <c r="AR48" s="1" t="n">
        <v>20</v>
      </c>
      <c r="AS48" s="1" t="n">
        <v>4</v>
      </c>
      <c r="AT48" s="19" t="s">
        <v>87</v>
      </c>
      <c r="AU48" s="1" t="n">
        <v>0.01</v>
      </c>
      <c r="AV48" s="1" t="s">
        <v>93</v>
      </c>
      <c r="AW48" s="1" t="n">
        <v>0.017</v>
      </c>
      <c r="AX48" s="1" t="s">
        <v>88</v>
      </c>
      <c r="AY48" s="19" t="s">
        <v>95</v>
      </c>
      <c r="AZ48" s="19" t="s">
        <v>95</v>
      </c>
      <c r="BA48" s="19" t="s">
        <v>95</v>
      </c>
      <c r="BB48" s="19" t="n">
        <v>0.328838449580314</v>
      </c>
      <c r="BC48" s="19" t="s">
        <v>87</v>
      </c>
      <c r="BD48" s="19" t="s">
        <v>96</v>
      </c>
      <c r="BE48" s="19" t="s">
        <v>87</v>
      </c>
      <c r="BF48" s="19" t="s">
        <v>96</v>
      </c>
      <c r="BG48" s="19" t="s">
        <v>87</v>
      </c>
      <c r="BH48" s="19" t="s">
        <v>96</v>
      </c>
      <c r="BI48" s="19" t="s">
        <v>87</v>
      </c>
      <c r="BJ48" s="19" t="s">
        <v>96</v>
      </c>
      <c r="BK48" s="1" t="n">
        <v>14.504878418446</v>
      </c>
      <c r="BL48" s="1" t="n">
        <v>0.0105886899009564</v>
      </c>
      <c r="BM48" s="1" t="n">
        <v>0.0103201805227274</v>
      </c>
      <c r="BN48" s="1" t="n">
        <v>17.2380364143186</v>
      </c>
      <c r="BO48" s="1" t="n">
        <v>0.0111714936025197</v>
      </c>
      <c r="BP48" s="1" t="n">
        <v>0.0117377491501195</v>
      </c>
      <c r="BQ48" s="1" t="s">
        <v>257</v>
      </c>
      <c r="BR48" s="19"/>
      <c r="BS48" s="19"/>
      <c r="BT48" s="19"/>
      <c r="BU48" s="19"/>
      <c r="BV48" s="19"/>
      <c r="BW48" s="19"/>
      <c r="BX48" s="19"/>
      <c r="BY48" s="19"/>
      <c r="BZ48" s="19"/>
      <c r="CA48" s="19"/>
    </row>
    <row r="49" customFormat="false" ht="14.4" hidden="false" customHeight="false" outlineLevel="0" collapsed="false">
      <c r="A49" s="15" t="s">
        <v>216</v>
      </c>
      <c r="B49" s="15" t="s">
        <v>217</v>
      </c>
      <c r="C49" s="1" t="n">
        <v>211060</v>
      </c>
      <c r="D49" s="1" t="n">
        <v>20841</v>
      </c>
      <c r="E49" s="19" t="n">
        <f aca="false">37.748</f>
        <v>37.748</v>
      </c>
      <c r="F49" s="19" t="n">
        <f aca="false">14.999</f>
        <v>14.999</v>
      </c>
      <c r="G49" s="1" t="n">
        <v>3300</v>
      </c>
      <c r="H49" s="16" t="n">
        <v>2016</v>
      </c>
      <c r="I49" s="17" t="s">
        <v>258</v>
      </c>
      <c r="J49" s="1" t="s">
        <v>259</v>
      </c>
      <c r="K49" s="18" t="n">
        <v>42511.09375</v>
      </c>
      <c r="L49" s="24" t="s">
        <v>86</v>
      </c>
      <c r="M49" s="19" t="s">
        <v>87</v>
      </c>
      <c r="N49" s="1" t="n">
        <v>2.17</v>
      </c>
      <c r="O49" s="1" t="n">
        <v>0</v>
      </c>
      <c r="P49" s="1" t="n">
        <v>0.22</v>
      </c>
      <c r="Q49" s="1" t="n">
        <v>1</v>
      </c>
      <c r="R49" s="20" t="n">
        <v>5550000</v>
      </c>
      <c r="S49" s="1" t="n">
        <v>0</v>
      </c>
      <c r="T49" s="20" t="n">
        <v>950000</v>
      </c>
      <c r="U49" s="20" t="n">
        <v>950000</v>
      </c>
      <c r="V49" s="1" t="n">
        <v>0</v>
      </c>
      <c r="W49" s="1" t="n">
        <v>1000</v>
      </c>
      <c r="X49" s="1" t="s">
        <v>94</v>
      </c>
      <c r="Y49" s="1" t="n">
        <v>6</v>
      </c>
      <c r="Z49" s="1" t="n">
        <v>0</v>
      </c>
      <c r="AA49" s="1" t="n">
        <v>1</v>
      </c>
      <c r="AB49" s="1" t="n">
        <v>2</v>
      </c>
      <c r="AC49" s="1" t="s">
        <v>89</v>
      </c>
      <c r="AD49" s="19" t="s">
        <v>87</v>
      </c>
      <c r="AE49" s="19" t="s">
        <v>96</v>
      </c>
      <c r="AF49" s="19" t="s">
        <v>96</v>
      </c>
      <c r="AG49" s="19" t="s">
        <v>96</v>
      </c>
      <c r="AH49" s="19" t="s">
        <v>89</v>
      </c>
      <c r="AI49" s="19" t="s">
        <v>87</v>
      </c>
      <c r="AJ49" s="19" t="s">
        <v>96</v>
      </c>
      <c r="AK49" s="19" t="s">
        <v>96</v>
      </c>
      <c r="AL49" s="19" t="s">
        <v>96</v>
      </c>
      <c r="AM49" s="19" t="s">
        <v>89</v>
      </c>
      <c r="AN49" s="20" t="n">
        <v>0</v>
      </c>
      <c r="AO49" s="21" t="s">
        <v>87</v>
      </c>
      <c r="AP49" s="1" t="n">
        <v>16</v>
      </c>
      <c r="AQ49" s="1" t="n">
        <v>2.5</v>
      </c>
      <c r="AR49" s="1" t="n">
        <v>28</v>
      </c>
      <c r="AS49" s="1" t="n">
        <v>4</v>
      </c>
      <c r="AT49" s="19" t="s">
        <v>87</v>
      </c>
      <c r="AU49" s="1" t="n">
        <v>0.01</v>
      </c>
      <c r="AV49" s="1" t="s">
        <v>93</v>
      </c>
      <c r="AW49" s="1" t="n">
        <v>0.008</v>
      </c>
      <c r="AX49" s="1" t="s">
        <v>88</v>
      </c>
      <c r="AY49" s="19" t="s">
        <v>95</v>
      </c>
      <c r="AZ49" s="19" t="s">
        <v>95</v>
      </c>
      <c r="BA49" s="19" t="s">
        <v>95</v>
      </c>
      <c r="BB49" s="19" t="n">
        <v>0.627084928884379</v>
      </c>
      <c r="BC49" s="19" t="s">
        <v>87</v>
      </c>
      <c r="BD49" s="19" t="s">
        <v>96</v>
      </c>
      <c r="BE49" s="19" t="s">
        <v>87</v>
      </c>
      <c r="BF49" s="19" t="s">
        <v>96</v>
      </c>
      <c r="BG49" s="19" t="s">
        <v>87</v>
      </c>
      <c r="BH49" s="19" t="s">
        <v>96</v>
      </c>
      <c r="BI49" s="19" t="s">
        <v>87</v>
      </c>
      <c r="BJ49" s="19" t="s">
        <v>96</v>
      </c>
      <c r="BK49" s="1" t="n">
        <v>20.6126328155416</v>
      </c>
      <c r="BL49" s="1" t="n">
        <v>0.0104891069513653</v>
      </c>
      <c r="BM49" s="1" t="n">
        <v>0.012011250525574</v>
      </c>
      <c r="BN49" s="1" t="n">
        <v>23.3262799533751</v>
      </c>
      <c r="BO49" s="1" t="n">
        <v>0.0106976023601528</v>
      </c>
      <c r="BP49" s="1" t="n">
        <v>0.0138776432019909</v>
      </c>
      <c r="BQ49" s="1" t="s">
        <v>257</v>
      </c>
      <c r="BR49" s="19"/>
      <c r="BS49" s="19"/>
      <c r="BT49" s="19"/>
      <c r="BU49" s="19"/>
      <c r="BV49" s="19"/>
      <c r="BW49" s="19"/>
      <c r="BX49" s="19"/>
      <c r="BY49" s="19"/>
      <c r="BZ49" s="19"/>
      <c r="CA49" s="19"/>
    </row>
    <row r="50" customFormat="false" ht="14.4" hidden="false" customHeight="false" outlineLevel="0" collapsed="false">
      <c r="A50" s="15" t="s">
        <v>260</v>
      </c>
      <c r="B50" s="15" t="s">
        <v>261</v>
      </c>
      <c r="C50" s="1" t="n">
        <v>372020</v>
      </c>
      <c r="D50" s="1" t="n">
        <v>12563</v>
      </c>
      <c r="E50" s="19" t="n">
        <f aca="false">63.633</f>
        <v>63.633</v>
      </c>
      <c r="F50" s="1" t="n">
        <v>-19.633</v>
      </c>
      <c r="G50" s="1" t="n">
        <v>1660</v>
      </c>
      <c r="H50" s="16" t="n">
        <v>2010</v>
      </c>
      <c r="I50" s="17" t="s">
        <v>262</v>
      </c>
      <c r="J50" s="1" t="s">
        <v>263</v>
      </c>
      <c r="K50" s="25" t="n">
        <v>40282.0416666667</v>
      </c>
      <c r="L50" s="1" t="s">
        <v>103</v>
      </c>
      <c r="M50" s="1" t="s">
        <v>154</v>
      </c>
      <c r="N50" s="1" t="n">
        <v>71</v>
      </c>
      <c r="O50" s="1" t="n">
        <v>1</v>
      </c>
      <c r="P50" s="1" t="n">
        <v>12</v>
      </c>
      <c r="Q50" s="1" t="n">
        <v>1</v>
      </c>
      <c r="R50" s="20" t="n">
        <v>130000000000</v>
      </c>
      <c r="S50" s="1" t="n">
        <v>0</v>
      </c>
      <c r="T50" s="20" t="n">
        <v>30000000000</v>
      </c>
      <c r="U50" s="20" t="n">
        <v>30000000000</v>
      </c>
      <c r="V50" s="1" t="n">
        <v>0</v>
      </c>
      <c r="W50" s="1" t="n">
        <v>1400</v>
      </c>
      <c r="X50" s="1" t="s">
        <v>88</v>
      </c>
      <c r="Y50" s="1" t="n">
        <v>5.7</v>
      </c>
      <c r="Z50" s="1" t="n">
        <v>0</v>
      </c>
      <c r="AA50" s="1" t="n">
        <v>0.6</v>
      </c>
      <c r="AB50" s="1" t="n">
        <v>1</v>
      </c>
      <c r="AC50" s="1" t="s">
        <v>202</v>
      </c>
      <c r="AD50" s="1" t="n">
        <v>5</v>
      </c>
      <c r="AE50" s="1" t="n">
        <v>0</v>
      </c>
      <c r="AF50" s="1" t="n">
        <v>1</v>
      </c>
      <c r="AG50" s="1" t="n">
        <v>1</v>
      </c>
      <c r="AH50" s="1" t="s">
        <v>105</v>
      </c>
      <c r="AI50" s="19" t="s">
        <v>87</v>
      </c>
      <c r="AJ50" s="19" t="s">
        <v>96</v>
      </c>
      <c r="AK50" s="19" t="s">
        <v>96</v>
      </c>
      <c r="AL50" s="19" t="s">
        <v>96</v>
      </c>
      <c r="AM50" s="19" t="s">
        <v>89</v>
      </c>
      <c r="AN50" s="20" t="n">
        <v>0</v>
      </c>
      <c r="AO50" s="20" t="n">
        <v>0</v>
      </c>
      <c r="AP50" s="1" t="n">
        <v>85</v>
      </c>
      <c r="AQ50" s="1" t="n">
        <v>1</v>
      </c>
      <c r="AR50" s="1" t="n">
        <v>83</v>
      </c>
      <c r="AS50" s="1" t="n">
        <v>9</v>
      </c>
      <c r="AT50" s="1" t="n">
        <v>0.1</v>
      </c>
      <c r="AU50" s="19" t="s">
        <v>87</v>
      </c>
      <c r="AV50" s="1" t="s">
        <v>130</v>
      </c>
      <c r="AW50" s="1" t="s">
        <v>264</v>
      </c>
      <c r="AX50" s="19" t="s">
        <v>94</v>
      </c>
      <c r="AY50" s="19" t="s">
        <v>95</v>
      </c>
      <c r="AZ50" s="19" t="s">
        <v>95</v>
      </c>
      <c r="BA50" s="19" t="s">
        <v>95</v>
      </c>
      <c r="BB50" s="19" t="s">
        <v>87</v>
      </c>
      <c r="BC50" s="19" t="s">
        <v>87</v>
      </c>
      <c r="BD50" s="19" t="s">
        <v>96</v>
      </c>
      <c r="BE50" s="19" t="s">
        <v>87</v>
      </c>
      <c r="BF50" s="19" t="s">
        <v>96</v>
      </c>
      <c r="BG50" s="1" t="n">
        <v>1.7</v>
      </c>
      <c r="BH50" s="19" t="s">
        <v>87</v>
      </c>
      <c r="BI50" s="19" t="s">
        <v>87</v>
      </c>
      <c r="BJ50" s="19" t="s">
        <v>96</v>
      </c>
      <c r="BK50" s="1" t="n">
        <v>22.085598734412</v>
      </c>
      <c r="BL50" s="1" t="n">
        <v>0.0122781399213007</v>
      </c>
      <c r="BM50" s="1" t="n">
        <v>0.0092205237866703</v>
      </c>
      <c r="BN50" s="1" t="n">
        <v>24.4967921832746</v>
      </c>
      <c r="BO50" s="1" t="n">
        <v>0.0128147764096337</v>
      </c>
      <c r="BP50" s="1" t="n">
        <v>0.0102285711205997</v>
      </c>
      <c r="BQ50" s="1" t="s">
        <v>265</v>
      </c>
      <c r="BR50" s="19"/>
      <c r="BS50" s="19"/>
      <c r="BT50" s="19"/>
      <c r="BU50" s="19"/>
      <c r="BV50" s="19"/>
      <c r="BW50" s="19"/>
      <c r="BX50" s="19"/>
      <c r="BY50" s="19"/>
      <c r="BZ50" s="19"/>
      <c r="CA50" s="19"/>
    </row>
    <row r="51" customFormat="false" ht="14.4" hidden="false" customHeight="false" outlineLevel="0" collapsed="false">
      <c r="A51" s="15" t="s">
        <v>260</v>
      </c>
      <c r="B51" s="15" t="s">
        <v>261</v>
      </c>
      <c r="C51" s="1" t="n">
        <v>372020</v>
      </c>
      <c r="D51" s="1" t="n">
        <v>12563</v>
      </c>
      <c r="E51" s="19" t="n">
        <f aca="false">63.633</f>
        <v>63.633</v>
      </c>
      <c r="F51" s="1" t="n">
        <v>-19.633</v>
      </c>
      <c r="G51" s="1" t="n">
        <v>1660</v>
      </c>
      <c r="H51" s="16" t="n">
        <v>2010</v>
      </c>
      <c r="I51" s="17" t="s">
        <v>266</v>
      </c>
      <c r="J51" s="1" t="s">
        <v>267</v>
      </c>
      <c r="K51" s="25" t="n">
        <v>40285</v>
      </c>
      <c r="L51" s="1" t="s">
        <v>103</v>
      </c>
      <c r="M51" s="1" t="s">
        <v>154</v>
      </c>
      <c r="N51" s="1" t="n">
        <v>30</v>
      </c>
      <c r="O51" s="1" t="n">
        <v>1</v>
      </c>
      <c r="P51" s="1" t="n">
        <v>12</v>
      </c>
      <c r="Q51" s="1" t="n">
        <v>2</v>
      </c>
      <c r="R51" s="20" t="n">
        <v>40000000000</v>
      </c>
      <c r="S51" s="1" t="n">
        <v>0</v>
      </c>
      <c r="T51" s="20" t="n">
        <v>10000000000</v>
      </c>
      <c r="U51" s="20" t="n">
        <v>10000000000</v>
      </c>
      <c r="V51" s="1" t="n">
        <v>0</v>
      </c>
      <c r="W51" s="1" t="n">
        <v>1400</v>
      </c>
      <c r="X51" s="1" t="s">
        <v>88</v>
      </c>
      <c r="Y51" s="1" t="n">
        <v>5.6</v>
      </c>
      <c r="Z51" s="1" t="n">
        <v>0</v>
      </c>
      <c r="AA51" s="1" t="n">
        <v>0.6</v>
      </c>
      <c r="AB51" s="1" t="n">
        <v>1</v>
      </c>
      <c r="AC51" s="1" t="s">
        <v>202</v>
      </c>
      <c r="AD51" s="1" t="n">
        <v>4.5</v>
      </c>
      <c r="AE51" s="1" t="n">
        <v>0</v>
      </c>
      <c r="AF51" s="1" t="n">
        <v>0.5</v>
      </c>
      <c r="AG51" s="1" t="n">
        <v>1</v>
      </c>
      <c r="AH51" s="1" t="s">
        <v>105</v>
      </c>
      <c r="AI51" s="19" t="s">
        <v>87</v>
      </c>
      <c r="AJ51" s="19" t="s">
        <v>96</v>
      </c>
      <c r="AK51" s="19" t="s">
        <v>96</v>
      </c>
      <c r="AL51" s="19" t="s">
        <v>96</v>
      </c>
      <c r="AM51" s="19" t="s">
        <v>89</v>
      </c>
      <c r="AN51" s="20" t="n">
        <v>0</v>
      </c>
      <c r="AO51" s="20" t="n">
        <v>0</v>
      </c>
      <c r="AP51" s="1" t="n">
        <v>31</v>
      </c>
      <c r="AQ51" s="1" t="n">
        <v>1.6</v>
      </c>
      <c r="AR51" s="1" t="n">
        <v>14</v>
      </c>
      <c r="AS51" s="1" t="n">
        <v>11</v>
      </c>
      <c r="AT51" s="1" t="n">
        <v>0.1</v>
      </c>
      <c r="AU51" s="19" t="s">
        <v>87</v>
      </c>
      <c r="AV51" s="1" t="s">
        <v>100</v>
      </c>
      <c r="AW51" s="1" t="s">
        <v>264</v>
      </c>
      <c r="AX51" s="19" t="s">
        <v>94</v>
      </c>
      <c r="AY51" s="19" t="s">
        <v>95</v>
      </c>
      <c r="AZ51" s="19" t="s">
        <v>95</v>
      </c>
      <c r="BA51" s="19" t="s">
        <v>95</v>
      </c>
      <c r="BB51" s="19" t="s">
        <v>87</v>
      </c>
      <c r="BC51" s="19" t="s">
        <v>87</v>
      </c>
      <c r="BD51" s="19" t="s">
        <v>96</v>
      </c>
      <c r="BE51" s="19" t="s">
        <v>87</v>
      </c>
      <c r="BF51" s="19" t="s">
        <v>96</v>
      </c>
      <c r="BG51" s="1" t="n">
        <v>1.7</v>
      </c>
      <c r="BH51" s="19" t="s">
        <v>87</v>
      </c>
      <c r="BI51" s="19" t="s">
        <v>87</v>
      </c>
      <c r="BJ51" s="19" t="s">
        <v>96</v>
      </c>
      <c r="BK51" s="1" t="n">
        <v>12.5664562209494</v>
      </c>
      <c r="BL51" s="1" t="n">
        <v>0.0135641044790782</v>
      </c>
      <c r="BM51" s="1" t="n">
        <v>0.00539357105368961</v>
      </c>
      <c r="BN51" s="1" t="n">
        <v>12.0699672792573</v>
      </c>
      <c r="BO51" s="1" t="n">
        <v>0.0138230431202471</v>
      </c>
      <c r="BP51" s="1" t="n">
        <v>0.00534568831293661</v>
      </c>
      <c r="BQ51" s="1" t="s">
        <v>265</v>
      </c>
      <c r="BR51" s="19"/>
      <c r="BS51" s="19"/>
      <c r="BT51" s="19"/>
      <c r="BU51" s="19"/>
      <c r="BV51" s="19"/>
      <c r="BW51" s="19"/>
      <c r="BX51" s="19"/>
      <c r="BY51" s="19"/>
      <c r="BZ51" s="19"/>
      <c r="CA51" s="19"/>
    </row>
    <row r="52" customFormat="false" ht="14.4" hidden="false" customHeight="false" outlineLevel="0" collapsed="false">
      <c r="A52" s="15" t="s">
        <v>260</v>
      </c>
      <c r="B52" s="15" t="s">
        <v>261</v>
      </c>
      <c r="C52" s="1" t="n">
        <v>372020</v>
      </c>
      <c r="D52" s="1" t="n">
        <v>12563</v>
      </c>
      <c r="E52" s="19" t="n">
        <f aca="false">63.633</f>
        <v>63.633</v>
      </c>
      <c r="F52" s="1" t="n">
        <v>-19.633</v>
      </c>
      <c r="G52" s="1" t="n">
        <v>1660</v>
      </c>
      <c r="H52" s="16" t="n">
        <v>2010</v>
      </c>
      <c r="I52" s="17" t="s">
        <v>268</v>
      </c>
      <c r="J52" s="1" t="s">
        <v>269</v>
      </c>
      <c r="K52" s="25" t="n">
        <v>40286.25</v>
      </c>
      <c r="L52" s="1" t="s">
        <v>86</v>
      </c>
      <c r="M52" s="1" t="s">
        <v>154</v>
      </c>
      <c r="N52" s="1" t="n">
        <v>822</v>
      </c>
      <c r="O52" s="1" t="n">
        <v>0</v>
      </c>
      <c r="P52" s="1" t="n">
        <v>12.4</v>
      </c>
      <c r="Q52" s="1" t="n">
        <v>1</v>
      </c>
      <c r="R52" s="20" t="n">
        <v>255000000000</v>
      </c>
      <c r="S52" s="1" t="n">
        <v>0</v>
      </c>
      <c r="T52" s="20" t="n">
        <v>127000000000</v>
      </c>
      <c r="U52" s="20" t="n">
        <v>127000000000</v>
      </c>
      <c r="V52" s="1" t="n">
        <v>0</v>
      </c>
      <c r="W52" s="1" t="n">
        <v>1400</v>
      </c>
      <c r="X52" s="1" t="s">
        <v>88</v>
      </c>
      <c r="Y52" s="1" t="n">
        <v>4.6</v>
      </c>
      <c r="Z52" s="1" t="n">
        <v>0</v>
      </c>
      <c r="AA52" s="1" t="n">
        <v>0.5</v>
      </c>
      <c r="AB52" s="1" t="n">
        <v>0</v>
      </c>
      <c r="AC52" s="1" t="s">
        <v>202</v>
      </c>
      <c r="AD52" s="1" t="n">
        <v>5.5</v>
      </c>
      <c r="AE52" s="1" t="n">
        <v>0</v>
      </c>
      <c r="AF52" s="1" t="n">
        <v>1.5</v>
      </c>
      <c r="AG52" s="1" t="n">
        <v>1</v>
      </c>
      <c r="AH52" s="1" t="s">
        <v>105</v>
      </c>
      <c r="AI52" s="1" t="n">
        <v>5.5</v>
      </c>
      <c r="AJ52" s="1" t="n">
        <v>0</v>
      </c>
      <c r="AK52" s="1" t="n">
        <v>1.5</v>
      </c>
      <c r="AL52" s="1" t="n">
        <v>1</v>
      </c>
      <c r="AM52" s="1" t="s">
        <v>105</v>
      </c>
      <c r="AN52" s="20" t="n">
        <v>0</v>
      </c>
      <c r="AO52" s="20" t="n">
        <v>0</v>
      </c>
      <c r="AP52" s="1" t="n">
        <v>250</v>
      </c>
      <c r="AQ52" s="1" t="n">
        <v>1.3</v>
      </c>
      <c r="AR52" s="1" t="n">
        <v>83</v>
      </c>
      <c r="AS52" s="1" t="n">
        <v>13</v>
      </c>
      <c r="AT52" s="1" t="n">
        <v>0.1</v>
      </c>
      <c r="AU52" s="19" t="s">
        <v>87</v>
      </c>
      <c r="AV52" s="1" t="s">
        <v>100</v>
      </c>
      <c r="AW52" s="1" t="s">
        <v>264</v>
      </c>
      <c r="AX52" s="19" t="s">
        <v>94</v>
      </c>
      <c r="AY52" s="19" t="s">
        <v>95</v>
      </c>
      <c r="AZ52" s="19" t="s">
        <v>95</v>
      </c>
      <c r="BA52" s="19" t="s">
        <v>95</v>
      </c>
      <c r="BB52" s="19" t="s">
        <v>87</v>
      </c>
      <c r="BC52" s="19" t="s">
        <v>87</v>
      </c>
      <c r="BD52" s="19" t="s">
        <v>96</v>
      </c>
      <c r="BE52" s="19" t="s">
        <v>87</v>
      </c>
      <c r="BF52" s="19" t="s">
        <v>96</v>
      </c>
      <c r="BG52" s="1" t="n">
        <v>1.7</v>
      </c>
      <c r="BH52" s="19" t="s">
        <v>87</v>
      </c>
      <c r="BI52" s="19" t="s">
        <v>87</v>
      </c>
      <c r="BJ52" s="19" t="s">
        <v>96</v>
      </c>
      <c r="BK52" s="1" t="n">
        <v>6.56647193083204</v>
      </c>
      <c r="BL52" s="1" t="n">
        <v>0.0126429656629637</v>
      </c>
      <c r="BM52" s="1" t="n">
        <v>0.00392259104813571</v>
      </c>
      <c r="BN52" s="1" t="n">
        <v>5.49535175970396</v>
      </c>
      <c r="BO52" s="1" t="n">
        <v>0.0129032827358094</v>
      </c>
      <c r="BP52" s="1" t="n">
        <v>0.00348443663588804</v>
      </c>
      <c r="BQ52" s="1" t="s">
        <v>265</v>
      </c>
      <c r="BR52" s="19"/>
      <c r="BS52" s="19"/>
      <c r="BT52" s="19"/>
      <c r="BU52" s="19"/>
      <c r="BV52" s="19"/>
      <c r="BW52" s="19"/>
      <c r="BX52" s="19"/>
      <c r="BY52" s="19"/>
      <c r="BZ52" s="19"/>
      <c r="CA52" s="19"/>
    </row>
    <row r="53" customFormat="false" ht="14.4" hidden="false" customHeight="false" outlineLevel="0" collapsed="false">
      <c r="A53" s="15" t="s">
        <v>260</v>
      </c>
      <c r="B53" s="15" t="s">
        <v>261</v>
      </c>
      <c r="C53" s="1" t="n">
        <v>372020</v>
      </c>
      <c r="D53" s="1" t="n">
        <v>12563</v>
      </c>
      <c r="E53" s="19" t="n">
        <f aca="false">63.633</f>
        <v>63.633</v>
      </c>
      <c r="F53" s="1" t="n">
        <v>-19.633</v>
      </c>
      <c r="G53" s="1" t="n">
        <v>1660</v>
      </c>
      <c r="H53" s="16" t="n">
        <v>2010</v>
      </c>
      <c r="I53" s="17" t="s">
        <v>270</v>
      </c>
      <c r="J53" s="1" t="s">
        <v>271</v>
      </c>
      <c r="K53" s="25" t="n">
        <v>40302.7708333333</v>
      </c>
      <c r="L53" s="1" t="s">
        <v>86</v>
      </c>
      <c r="M53" s="1" t="s">
        <v>154</v>
      </c>
      <c r="N53" s="1" t="n">
        <v>90</v>
      </c>
      <c r="O53" s="1" t="n">
        <v>0</v>
      </c>
      <c r="P53" s="1" t="n">
        <v>0.5</v>
      </c>
      <c r="Q53" s="1" t="n">
        <v>0</v>
      </c>
      <c r="R53" s="20" t="n">
        <v>29000000000</v>
      </c>
      <c r="S53" s="1" t="n">
        <v>0</v>
      </c>
      <c r="T53" s="20" t="n">
        <v>9700000000</v>
      </c>
      <c r="U53" s="20" t="n">
        <v>9700000000</v>
      </c>
      <c r="V53" s="1" t="n">
        <v>0</v>
      </c>
      <c r="W53" s="1" t="n">
        <v>1226</v>
      </c>
      <c r="X53" s="1" t="s">
        <v>94</v>
      </c>
      <c r="Y53" s="1" t="n">
        <v>5.1</v>
      </c>
      <c r="Z53" s="1" t="n">
        <v>0</v>
      </c>
      <c r="AA53" s="1" t="n">
        <v>0.5</v>
      </c>
      <c r="AB53" s="1" t="n">
        <v>0</v>
      </c>
      <c r="AC53" s="1" t="s">
        <v>202</v>
      </c>
      <c r="AD53" s="1" t="n">
        <v>6.5</v>
      </c>
      <c r="AE53" s="1" t="n">
        <v>0</v>
      </c>
      <c r="AF53" s="1" t="n">
        <v>1.5</v>
      </c>
      <c r="AG53" s="1" t="n">
        <v>1</v>
      </c>
      <c r="AH53" s="1" t="s">
        <v>105</v>
      </c>
      <c r="AI53" s="1" t="n">
        <v>5.5</v>
      </c>
      <c r="AJ53" s="1" t="n">
        <v>0</v>
      </c>
      <c r="AK53" s="1" t="n">
        <v>1.5</v>
      </c>
      <c r="AL53" s="1" t="n">
        <v>1</v>
      </c>
      <c r="AM53" s="1" t="s">
        <v>105</v>
      </c>
      <c r="AN53" s="20" t="n">
        <v>0</v>
      </c>
      <c r="AO53" s="20" t="n">
        <v>0</v>
      </c>
      <c r="AP53" s="1" t="n">
        <v>17</v>
      </c>
      <c r="AQ53" s="1" t="n">
        <v>2</v>
      </c>
      <c r="AR53" s="1" t="n">
        <v>56</v>
      </c>
      <c r="AS53" s="1" t="n">
        <v>4</v>
      </c>
      <c r="AT53" s="19" t="s">
        <v>87</v>
      </c>
      <c r="AU53" s="1" t="n">
        <v>0.05</v>
      </c>
      <c r="AV53" s="1" t="s">
        <v>130</v>
      </c>
      <c r="AW53" s="1" t="n">
        <v>0</v>
      </c>
      <c r="AX53" s="1" t="s">
        <v>88</v>
      </c>
      <c r="AY53" s="1" t="n">
        <v>12</v>
      </c>
      <c r="AZ53" s="1" t="n">
        <v>2</v>
      </c>
      <c r="BA53" s="1" t="n">
        <v>56</v>
      </c>
      <c r="BB53" s="1" t="n">
        <v>2.04573602230449</v>
      </c>
      <c r="BC53" s="19" t="s">
        <v>87</v>
      </c>
      <c r="BD53" s="19" t="s">
        <v>96</v>
      </c>
      <c r="BE53" s="19" t="s">
        <v>87</v>
      </c>
      <c r="BF53" s="19" t="s">
        <v>96</v>
      </c>
      <c r="BG53" s="1" t="n">
        <v>1.7</v>
      </c>
      <c r="BH53" s="19" t="s">
        <v>87</v>
      </c>
      <c r="BI53" s="19" t="s">
        <v>87</v>
      </c>
      <c r="BJ53" s="19" t="s">
        <v>96</v>
      </c>
      <c r="BK53" s="1" t="n">
        <v>9.84834236412988</v>
      </c>
      <c r="BL53" s="1" t="n">
        <v>0.0120267110761556</v>
      </c>
      <c r="BM53" s="1" t="n">
        <v>0.00465501396872801</v>
      </c>
      <c r="BN53" s="1" t="n">
        <v>12.6779148137236</v>
      </c>
      <c r="BO53" s="1" t="n">
        <v>0.0123236231292802</v>
      </c>
      <c r="BP53" s="1" t="n">
        <v>0.0061054136981772</v>
      </c>
      <c r="BQ53" s="1" t="s">
        <v>265</v>
      </c>
      <c r="BR53" s="19"/>
      <c r="BS53" s="19"/>
      <c r="BT53" s="19"/>
      <c r="BU53" s="19"/>
      <c r="BV53" s="19"/>
      <c r="BW53" s="19"/>
      <c r="BX53" s="19"/>
      <c r="BY53" s="19"/>
      <c r="BZ53" s="19"/>
      <c r="CA53" s="19"/>
    </row>
    <row r="54" customFormat="false" ht="14.4" hidden="false" customHeight="false" outlineLevel="0" collapsed="false">
      <c r="A54" s="15" t="s">
        <v>272</v>
      </c>
      <c r="B54" s="15" t="s">
        <v>273</v>
      </c>
      <c r="C54" s="1" t="n">
        <v>342090</v>
      </c>
      <c r="D54" s="1" t="n">
        <v>10725</v>
      </c>
      <c r="E54" s="19" t="n">
        <f aca="false">14.473</f>
        <v>14.473</v>
      </c>
      <c r="F54" s="1" t="n">
        <v>-90.88</v>
      </c>
      <c r="G54" s="1" t="n">
        <v>3763</v>
      </c>
      <c r="H54" s="16" t="n">
        <v>1971</v>
      </c>
      <c r="I54" s="17" t="s">
        <v>274</v>
      </c>
      <c r="J54" s="1" t="s">
        <v>275</v>
      </c>
      <c r="K54" s="18" t="n">
        <v>26190.8645833333</v>
      </c>
      <c r="L54" s="1" t="s">
        <v>87</v>
      </c>
      <c r="M54" s="19" t="s">
        <v>87</v>
      </c>
      <c r="N54" s="1" t="n">
        <v>11.125</v>
      </c>
      <c r="O54" s="1" t="n">
        <v>0</v>
      </c>
      <c r="P54" s="1" t="n">
        <v>1.125</v>
      </c>
      <c r="Q54" s="1" t="n">
        <v>1</v>
      </c>
      <c r="R54" s="20" t="n">
        <v>189000000000</v>
      </c>
      <c r="S54" s="1" t="n">
        <v>0</v>
      </c>
      <c r="T54" s="20" t="n">
        <v>108000000000</v>
      </c>
      <c r="U54" s="20" t="s">
        <v>87</v>
      </c>
      <c r="V54" s="1" t="n">
        <v>2</v>
      </c>
      <c r="W54" s="1" t="n">
        <v>1350</v>
      </c>
      <c r="X54" s="1" t="s">
        <v>88</v>
      </c>
      <c r="Y54" s="1" t="n">
        <v>12</v>
      </c>
      <c r="Z54" s="1" t="n">
        <v>1</v>
      </c>
      <c r="AA54" s="1" t="n">
        <v>5</v>
      </c>
      <c r="AB54" s="1" t="n">
        <v>2</v>
      </c>
      <c r="AC54" s="1" t="s">
        <v>90</v>
      </c>
      <c r="AD54" s="19" t="s">
        <v>87</v>
      </c>
      <c r="AE54" s="19" t="s">
        <v>96</v>
      </c>
      <c r="AF54" s="19" t="s">
        <v>96</v>
      </c>
      <c r="AG54" s="19" t="s">
        <v>96</v>
      </c>
      <c r="AH54" s="19" t="s">
        <v>89</v>
      </c>
      <c r="AI54" s="19" t="s">
        <v>87</v>
      </c>
      <c r="AJ54" s="19" t="s">
        <v>96</v>
      </c>
      <c r="AK54" s="19" t="s">
        <v>96</v>
      </c>
      <c r="AL54" s="19" t="s">
        <v>96</v>
      </c>
      <c r="AM54" s="19" t="s">
        <v>89</v>
      </c>
      <c r="AN54" s="21" t="s">
        <v>87</v>
      </c>
      <c r="AO54" s="21" t="s">
        <v>87</v>
      </c>
      <c r="AP54" s="1" t="n">
        <v>70</v>
      </c>
      <c r="AQ54" s="1" t="n">
        <v>5</v>
      </c>
      <c r="AR54" s="1" t="n">
        <v>138</v>
      </c>
      <c r="AS54" s="1" t="n">
        <v>5</v>
      </c>
      <c r="AT54" s="1" t="n">
        <v>1</v>
      </c>
      <c r="AU54" s="19" t="s">
        <v>87</v>
      </c>
      <c r="AV54" s="1" t="s">
        <v>130</v>
      </c>
      <c r="AW54" s="19" t="s">
        <v>87</v>
      </c>
      <c r="AX54" s="19" t="s">
        <v>94</v>
      </c>
      <c r="AY54" s="19" t="s">
        <v>95</v>
      </c>
      <c r="AZ54" s="19" t="s">
        <v>95</v>
      </c>
      <c r="BA54" s="19" t="s">
        <v>95</v>
      </c>
      <c r="BB54" s="19" t="s">
        <v>87</v>
      </c>
      <c r="BC54" s="19" t="s">
        <v>87</v>
      </c>
      <c r="BD54" s="19" t="s">
        <v>96</v>
      </c>
      <c r="BE54" s="19" t="s">
        <v>87</v>
      </c>
      <c r="BF54" s="19" t="s">
        <v>96</v>
      </c>
      <c r="BG54" s="19" t="s">
        <v>87</v>
      </c>
      <c r="BH54" s="19" t="s">
        <v>96</v>
      </c>
      <c r="BI54" s="19" t="s">
        <v>87</v>
      </c>
      <c r="BJ54" s="19" t="s">
        <v>96</v>
      </c>
      <c r="BK54" s="1" t="n">
        <v>6.38010891403993</v>
      </c>
      <c r="BL54" s="1" t="n">
        <v>0.0104147993687904</v>
      </c>
      <c r="BM54" s="1" t="n">
        <v>0.00117904634544827</v>
      </c>
      <c r="BN54" s="1" t="n">
        <v>6.07629931661201</v>
      </c>
      <c r="BO54" s="1" t="n">
        <v>0.0101952696091958</v>
      </c>
      <c r="BP54" s="1" t="n">
        <v>0.00136410475347538</v>
      </c>
      <c r="BQ54" s="1" t="s">
        <v>276</v>
      </c>
      <c r="BR54" s="19"/>
      <c r="BS54" s="19"/>
      <c r="BT54" s="19"/>
      <c r="BU54" s="19"/>
      <c r="BV54" s="19"/>
      <c r="BW54" s="19"/>
      <c r="BX54" s="19"/>
      <c r="BY54" s="19"/>
      <c r="BZ54" s="19"/>
      <c r="CA54" s="19"/>
    </row>
    <row r="55" customFormat="false" ht="14.4" hidden="false" customHeight="false" outlineLevel="0" collapsed="false">
      <c r="A55" s="15" t="s">
        <v>272</v>
      </c>
      <c r="B55" s="15" t="s">
        <v>273</v>
      </c>
      <c r="C55" s="1" t="n">
        <v>342090</v>
      </c>
      <c r="D55" s="1" t="n">
        <v>10727</v>
      </c>
      <c r="E55" s="19" t="n">
        <f aca="false">14.473</f>
        <v>14.473</v>
      </c>
      <c r="F55" s="1" t="n">
        <v>-90.88</v>
      </c>
      <c r="G55" s="1" t="n">
        <v>3763</v>
      </c>
      <c r="H55" s="16" t="n">
        <v>1974</v>
      </c>
      <c r="I55" s="17" t="s">
        <v>277</v>
      </c>
      <c r="J55" s="1" t="s">
        <v>278</v>
      </c>
      <c r="K55" s="18" t="n">
        <v>27316.5625</v>
      </c>
      <c r="L55" s="1" t="s">
        <v>86</v>
      </c>
      <c r="M55" s="19" t="s">
        <v>87</v>
      </c>
      <c r="N55" s="1" t="n">
        <v>5</v>
      </c>
      <c r="O55" s="1" t="n">
        <v>0</v>
      </c>
      <c r="P55" s="1" t="n">
        <v>1</v>
      </c>
      <c r="Q55" s="1" t="n">
        <v>2</v>
      </c>
      <c r="R55" s="20" t="n">
        <v>51300000000</v>
      </c>
      <c r="S55" s="1" t="n">
        <v>0</v>
      </c>
      <c r="T55" s="20" t="n">
        <v>17100000000</v>
      </c>
      <c r="U55" s="20" t="n">
        <v>17100000000</v>
      </c>
      <c r="V55" s="1" t="n">
        <v>0</v>
      </c>
      <c r="W55" s="1" t="n">
        <v>1140</v>
      </c>
      <c r="X55" s="1" t="s">
        <v>88</v>
      </c>
      <c r="Y55" s="19" t="s">
        <v>87</v>
      </c>
      <c r="Z55" s="19" t="s">
        <v>96</v>
      </c>
      <c r="AA55" s="19" t="s">
        <v>96</v>
      </c>
      <c r="AB55" s="19" t="s">
        <v>96</v>
      </c>
      <c r="AC55" s="19" t="s">
        <v>96</v>
      </c>
      <c r="AD55" s="1" t="n">
        <v>11</v>
      </c>
      <c r="AE55" s="1" t="n">
        <v>1</v>
      </c>
      <c r="AF55" s="1" t="n">
        <v>2</v>
      </c>
      <c r="AG55" s="1" t="n">
        <v>1</v>
      </c>
      <c r="AH55" s="1" t="s">
        <v>90</v>
      </c>
      <c r="AI55" s="1" t="s">
        <v>87</v>
      </c>
      <c r="AJ55" s="19" t="s">
        <v>96</v>
      </c>
      <c r="AK55" s="19" t="s">
        <v>96</v>
      </c>
      <c r="AL55" s="19" t="s">
        <v>96</v>
      </c>
      <c r="AM55" s="1" t="s">
        <v>89</v>
      </c>
      <c r="AN55" s="20" t="n">
        <v>10000000000</v>
      </c>
      <c r="AO55" s="20" t="n">
        <v>5000000000</v>
      </c>
      <c r="AP55" s="1" t="n">
        <v>48</v>
      </c>
      <c r="AQ55" s="1" t="n">
        <v>7</v>
      </c>
      <c r="AR55" s="1" t="n">
        <v>80</v>
      </c>
      <c r="AS55" s="1" t="n">
        <v>6</v>
      </c>
      <c r="AT55" s="1" t="n">
        <v>0.2</v>
      </c>
      <c r="AU55" s="19" t="s">
        <v>87</v>
      </c>
      <c r="AV55" s="1" t="s">
        <v>130</v>
      </c>
      <c r="AW55" s="1" t="n">
        <v>0.05</v>
      </c>
      <c r="AX55" s="1" t="s">
        <v>88</v>
      </c>
      <c r="AY55" s="1" t="n">
        <v>43</v>
      </c>
      <c r="AZ55" s="1" t="n">
        <v>7</v>
      </c>
      <c r="BA55" s="1" t="n">
        <v>80</v>
      </c>
      <c r="BB55" s="1" t="n">
        <v>0.109988792947139</v>
      </c>
      <c r="BC55" s="1" t="n">
        <v>40</v>
      </c>
      <c r="BD55" s="19" t="s">
        <v>87</v>
      </c>
      <c r="BE55" s="19" t="s">
        <v>87</v>
      </c>
      <c r="BF55" s="19" t="s">
        <v>96</v>
      </c>
      <c r="BG55" s="19" t="s">
        <v>87</v>
      </c>
      <c r="BH55" s="19" t="s">
        <v>96</v>
      </c>
      <c r="BI55" s="1" t="n">
        <v>1050</v>
      </c>
      <c r="BJ55" s="1" t="n">
        <v>30</v>
      </c>
      <c r="BK55" s="1" t="n">
        <v>7.31592735066138</v>
      </c>
      <c r="BL55" s="1" t="n">
        <v>0.010554627394752</v>
      </c>
      <c r="BM55" s="1" t="n">
        <v>0.00154966353070891</v>
      </c>
      <c r="BN55" s="1" t="n">
        <v>5.56610036053624</v>
      </c>
      <c r="BO55" s="1" t="n">
        <v>0.0106814178955753</v>
      </c>
      <c r="BP55" s="1" t="n">
        <v>0.00100071009252384</v>
      </c>
      <c r="BQ55" s="1" t="s">
        <v>279</v>
      </c>
      <c r="BR55" s="19"/>
      <c r="BS55" s="19"/>
      <c r="BT55" s="19"/>
      <c r="BU55" s="19"/>
      <c r="BV55" s="19"/>
      <c r="BW55" s="19"/>
      <c r="BX55" s="19"/>
      <c r="BY55" s="19"/>
      <c r="BZ55" s="19"/>
      <c r="CA55" s="19"/>
    </row>
    <row r="56" customFormat="false" ht="14.4" hidden="false" customHeight="false" outlineLevel="0" collapsed="false">
      <c r="A56" s="15" t="s">
        <v>280</v>
      </c>
      <c r="B56" s="15" t="s">
        <v>281</v>
      </c>
      <c r="C56" s="1" t="n">
        <v>373010</v>
      </c>
      <c r="D56" s="1" t="n">
        <v>12842</v>
      </c>
      <c r="E56" s="19" t="n">
        <f aca="false">64.416</f>
        <v>64.416</v>
      </c>
      <c r="F56" s="1" t="n">
        <v>-17.316</v>
      </c>
      <c r="G56" s="1" t="n">
        <v>1400</v>
      </c>
      <c r="H56" s="16" t="n">
        <v>2004</v>
      </c>
      <c r="I56" s="17" t="s">
        <v>282</v>
      </c>
      <c r="J56" s="1" t="s">
        <v>283</v>
      </c>
      <c r="K56" s="18" t="n">
        <v>38293.0604166667</v>
      </c>
      <c r="L56" s="1" t="s">
        <v>103</v>
      </c>
      <c r="M56" s="19" t="s">
        <v>87</v>
      </c>
      <c r="N56" s="1" t="n">
        <v>18.1</v>
      </c>
      <c r="O56" s="1" t="n">
        <v>0</v>
      </c>
      <c r="P56" s="1" t="n">
        <v>0.5</v>
      </c>
      <c r="Q56" s="1" t="n">
        <v>2</v>
      </c>
      <c r="R56" s="20" t="n">
        <v>27900000000</v>
      </c>
      <c r="S56" s="1" t="n">
        <v>1</v>
      </c>
      <c r="T56" s="20" t="n">
        <v>13900000000</v>
      </c>
      <c r="U56" s="20" t="n">
        <v>13900000000</v>
      </c>
      <c r="V56" s="1" t="n">
        <v>1</v>
      </c>
      <c r="W56" s="1" t="n">
        <v>1190</v>
      </c>
      <c r="X56" s="1" t="s">
        <v>94</v>
      </c>
      <c r="Y56" s="1" t="n">
        <v>11</v>
      </c>
      <c r="Z56" s="1" t="n">
        <v>0</v>
      </c>
      <c r="AA56" s="1" t="n">
        <v>2.5</v>
      </c>
      <c r="AB56" s="1" t="n">
        <v>1</v>
      </c>
      <c r="AC56" s="1" t="s">
        <v>284</v>
      </c>
      <c r="AD56" s="19" t="s">
        <v>87</v>
      </c>
      <c r="AE56" s="19" t="s">
        <v>96</v>
      </c>
      <c r="AF56" s="19" t="s">
        <v>96</v>
      </c>
      <c r="AG56" s="19" t="s">
        <v>96</v>
      </c>
      <c r="AH56" s="19" t="s">
        <v>89</v>
      </c>
      <c r="AI56" s="19" t="s">
        <v>87</v>
      </c>
      <c r="AJ56" s="19" t="s">
        <v>96</v>
      </c>
      <c r="AK56" s="19" t="s">
        <v>96</v>
      </c>
      <c r="AL56" s="19" t="s">
        <v>96</v>
      </c>
      <c r="AM56" s="19" t="s">
        <v>89</v>
      </c>
      <c r="AN56" s="20" t="n">
        <v>8000000000</v>
      </c>
      <c r="AO56" s="20" t="n">
        <v>8000000000</v>
      </c>
      <c r="AP56" s="1" t="n">
        <v>75</v>
      </c>
      <c r="AQ56" s="1" t="n">
        <v>0.7</v>
      </c>
      <c r="AR56" s="1" t="n">
        <v>7</v>
      </c>
      <c r="AS56" s="1" t="n">
        <v>7</v>
      </c>
      <c r="AT56" s="1" t="n">
        <v>1</v>
      </c>
      <c r="AU56" s="19" t="s">
        <v>87</v>
      </c>
      <c r="AV56" s="1" t="s">
        <v>130</v>
      </c>
      <c r="AW56" s="1" t="s">
        <v>285</v>
      </c>
      <c r="AX56" s="1" t="s">
        <v>88</v>
      </c>
      <c r="AY56" s="19" t="s">
        <v>95</v>
      </c>
      <c r="AZ56" s="19" t="s">
        <v>95</v>
      </c>
      <c r="BA56" s="19" t="s">
        <v>95</v>
      </c>
      <c r="BB56" s="19" t="n">
        <v>1.58577160630783</v>
      </c>
      <c r="BC56" s="19" t="s">
        <v>87</v>
      </c>
      <c r="BD56" s="19" t="s">
        <v>96</v>
      </c>
      <c r="BE56" s="19" t="s">
        <v>87</v>
      </c>
      <c r="BF56" s="19" t="s">
        <v>96</v>
      </c>
      <c r="BG56" s="19" t="s">
        <v>87</v>
      </c>
      <c r="BH56" s="19" t="s">
        <v>96</v>
      </c>
      <c r="BI56" s="19" t="s">
        <v>87</v>
      </c>
      <c r="BJ56" s="19" t="s">
        <v>96</v>
      </c>
      <c r="BK56" s="1" t="n">
        <v>27.3663866084964</v>
      </c>
      <c r="BL56" s="1" t="n">
        <v>0.012203524657005</v>
      </c>
      <c r="BM56" s="1" t="n">
        <v>0.00471735006080009</v>
      </c>
      <c r="BN56" s="1" t="n">
        <v>27.0897121454551</v>
      </c>
      <c r="BO56" s="1" t="n">
        <v>0.0122990286589289</v>
      </c>
      <c r="BP56" s="1" t="n">
        <v>0.00464872662315807</v>
      </c>
      <c r="BQ56" s="1" t="s">
        <v>286</v>
      </c>
      <c r="BR56" s="19"/>
      <c r="BS56" s="19"/>
      <c r="BT56" s="19"/>
      <c r="BU56" s="19"/>
      <c r="BV56" s="19"/>
      <c r="BW56" s="19"/>
      <c r="BX56" s="19"/>
      <c r="BY56" s="19"/>
      <c r="BZ56" s="19"/>
      <c r="CA56" s="19"/>
    </row>
    <row r="57" customFormat="false" ht="14.4" hidden="false" customHeight="false" outlineLevel="0" collapsed="false">
      <c r="A57" s="15" t="s">
        <v>280</v>
      </c>
      <c r="B57" s="15" t="s">
        <v>281</v>
      </c>
      <c r="C57" s="1" t="n">
        <v>373010</v>
      </c>
      <c r="D57" s="1" t="n">
        <v>12842</v>
      </c>
      <c r="E57" s="19" t="n">
        <f aca="false">64.416</f>
        <v>64.416</v>
      </c>
      <c r="F57" s="1" t="n">
        <v>-17.316</v>
      </c>
      <c r="G57" s="1" t="n">
        <v>1400</v>
      </c>
      <c r="H57" s="16" t="n">
        <v>2004</v>
      </c>
      <c r="I57" s="17" t="s">
        <v>287</v>
      </c>
      <c r="J57" s="1" t="s">
        <v>288</v>
      </c>
      <c r="K57" s="18" t="n">
        <v>38293.8770833333</v>
      </c>
      <c r="L57" s="1" t="s">
        <v>103</v>
      </c>
      <c r="M57" s="19" t="s">
        <v>87</v>
      </c>
      <c r="N57" s="1" t="n">
        <v>12.9</v>
      </c>
      <c r="O57" s="1" t="n">
        <v>0</v>
      </c>
      <c r="P57" s="1" t="n">
        <v>0.5</v>
      </c>
      <c r="Q57" s="1" t="n">
        <v>2</v>
      </c>
      <c r="R57" s="20" t="n">
        <v>9940000000</v>
      </c>
      <c r="S57" s="1" t="n">
        <v>1</v>
      </c>
      <c r="T57" s="20" t="n">
        <v>4970000000</v>
      </c>
      <c r="U57" s="20" t="n">
        <v>4970000000</v>
      </c>
      <c r="V57" s="1" t="n">
        <v>1</v>
      </c>
      <c r="W57" s="1" t="n">
        <v>1190</v>
      </c>
      <c r="X57" s="1" t="s">
        <v>94</v>
      </c>
      <c r="Y57" s="1" t="n">
        <v>8.8</v>
      </c>
      <c r="Z57" s="1" t="n">
        <v>0</v>
      </c>
      <c r="AA57" s="1" t="n">
        <v>2</v>
      </c>
      <c r="AB57" s="1" t="n">
        <v>1</v>
      </c>
      <c r="AC57" s="1" t="s">
        <v>284</v>
      </c>
      <c r="AD57" s="19" t="s">
        <v>87</v>
      </c>
      <c r="AE57" s="19" t="s">
        <v>96</v>
      </c>
      <c r="AF57" s="19" t="s">
        <v>96</v>
      </c>
      <c r="AG57" s="19" t="s">
        <v>96</v>
      </c>
      <c r="AH57" s="19" t="s">
        <v>89</v>
      </c>
      <c r="AI57" s="19" t="s">
        <v>87</v>
      </c>
      <c r="AJ57" s="19" t="s">
        <v>96</v>
      </c>
      <c r="AK57" s="19" t="s">
        <v>96</v>
      </c>
      <c r="AL57" s="19" t="s">
        <v>96</v>
      </c>
      <c r="AM57" s="19" t="s">
        <v>89</v>
      </c>
      <c r="AN57" s="20" t="n">
        <v>1500000000</v>
      </c>
      <c r="AO57" s="20" t="n">
        <v>1500000000</v>
      </c>
      <c r="AP57" s="1" t="n">
        <v>75</v>
      </c>
      <c r="AQ57" s="1" t="n">
        <v>0.7</v>
      </c>
      <c r="AR57" s="1" t="n">
        <v>7</v>
      </c>
      <c r="AS57" s="1" t="n">
        <v>9</v>
      </c>
      <c r="AT57" s="1" t="n">
        <v>0.1</v>
      </c>
      <c r="AU57" s="19" t="s">
        <v>87</v>
      </c>
      <c r="AV57" s="1" t="s">
        <v>130</v>
      </c>
      <c r="AW57" s="1" t="s">
        <v>285</v>
      </c>
      <c r="AX57" s="1" t="s">
        <v>88</v>
      </c>
      <c r="AY57" s="19" t="s">
        <v>95</v>
      </c>
      <c r="AZ57" s="19" t="s">
        <v>95</v>
      </c>
      <c r="BA57" s="19" t="s">
        <v>95</v>
      </c>
      <c r="BB57" s="19" t="n">
        <v>1.58577179457069</v>
      </c>
      <c r="BC57" s="19" t="s">
        <v>87</v>
      </c>
      <c r="BD57" s="19" t="s">
        <v>96</v>
      </c>
      <c r="BE57" s="19" t="s">
        <v>87</v>
      </c>
      <c r="BF57" s="19" t="s">
        <v>96</v>
      </c>
      <c r="BG57" s="19" t="s">
        <v>87</v>
      </c>
      <c r="BH57" s="19" t="s">
        <v>96</v>
      </c>
      <c r="BI57" s="19" t="s">
        <v>87</v>
      </c>
      <c r="BJ57" s="19" t="s">
        <v>96</v>
      </c>
      <c r="BK57" s="1" t="n">
        <v>23.455675285462</v>
      </c>
      <c r="BL57" s="1" t="n">
        <v>0.0117509940591043</v>
      </c>
      <c r="BM57" s="1" t="n">
        <v>0.0055601386086433</v>
      </c>
      <c r="BN57" s="1" t="n">
        <v>26.4525835672116</v>
      </c>
      <c r="BO57" s="1" t="n">
        <v>0.0108501114036349</v>
      </c>
      <c r="BP57" s="1" t="n">
        <v>0.00609079454072251</v>
      </c>
      <c r="BQ57" s="1" t="s">
        <v>286</v>
      </c>
      <c r="BR57" s="19"/>
      <c r="BS57" s="19"/>
      <c r="BT57" s="19"/>
      <c r="BU57" s="19"/>
      <c r="BV57" s="19"/>
      <c r="BW57" s="19"/>
      <c r="BX57" s="19"/>
      <c r="BY57" s="19"/>
      <c r="BZ57" s="19"/>
      <c r="CA57" s="19"/>
    </row>
    <row r="58" customFormat="false" ht="14.4" hidden="false" customHeight="false" outlineLevel="0" collapsed="false">
      <c r="A58" s="15" t="s">
        <v>280</v>
      </c>
      <c r="B58" s="15" t="s">
        <v>281</v>
      </c>
      <c r="C58" s="1" t="n">
        <v>373010</v>
      </c>
      <c r="D58" s="1" t="n">
        <v>20767</v>
      </c>
      <c r="E58" s="19" t="n">
        <f aca="false">64.416</f>
        <v>64.416</v>
      </c>
      <c r="F58" s="1" t="n">
        <v>-17.316</v>
      </c>
      <c r="G58" s="1" t="n">
        <v>1450</v>
      </c>
      <c r="H58" s="16" t="n">
        <v>2011</v>
      </c>
      <c r="I58" s="17" t="s">
        <v>258</v>
      </c>
      <c r="J58" s="1" t="s">
        <v>289</v>
      </c>
      <c r="K58" s="18" t="n">
        <v>40684.7916666667</v>
      </c>
      <c r="L58" s="1" t="s">
        <v>103</v>
      </c>
      <c r="M58" s="1" t="s">
        <v>120</v>
      </c>
      <c r="N58" s="1" t="n">
        <v>27</v>
      </c>
      <c r="O58" s="1" t="n">
        <v>1</v>
      </c>
      <c r="P58" s="1" t="n">
        <v>3</v>
      </c>
      <c r="Q58" s="1" t="n">
        <v>1</v>
      </c>
      <c r="R58" s="20" t="n">
        <v>729000000000</v>
      </c>
      <c r="S58" s="1" t="n">
        <v>0</v>
      </c>
      <c r="T58" s="20" t="n">
        <v>189000000000</v>
      </c>
      <c r="U58" s="20" t="n">
        <v>189000000000</v>
      </c>
      <c r="V58" s="1" t="n">
        <v>0</v>
      </c>
      <c r="W58" s="1" t="n">
        <v>1000</v>
      </c>
      <c r="X58" s="1" t="s">
        <v>88</v>
      </c>
      <c r="Y58" s="1" t="n">
        <v>16</v>
      </c>
      <c r="Z58" s="1" t="n">
        <v>0</v>
      </c>
      <c r="AA58" s="1" t="n">
        <v>4</v>
      </c>
      <c r="AB58" s="1" t="n">
        <v>1</v>
      </c>
      <c r="AC58" s="1" t="s">
        <v>202</v>
      </c>
      <c r="AD58" s="19" t="s">
        <v>87</v>
      </c>
      <c r="AE58" s="19" t="s">
        <v>96</v>
      </c>
      <c r="AF58" s="19" t="s">
        <v>96</v>
      </c>
      <c r="AG58" s="19" t="s">
        <v>96</v>
      </c>
      <c r="AH58" s="19" t="s">
        <v>89</v>
      </c>
      <c r="AI58" s="1" t="n">
        <v>9</v>
      </c>
      <c r="AJ58" s="1" t="n">
        <v>0</v>
      </c>
      <c r="AK58" s="1" t="n">
        <v>1.5</v>
      </c>
      <c r="AL58" s="1" t="n">
        <v>0</v>
      </c>
      <c r="AM58" s="1" t="s">
        <v>105</v>
      </c>
      <c r="AN58" s="20" t="n">
        <v>0</v>
      </c>
      <c r="AO58" s="21" t="s">
        <v>87</v>
      </c>
      <c r="AP58" s="1" t="n">
        <v>300</v>
      </c>
      <c r="AQ58" s="19" t="s">
        <v>87</v>
      </c>
      <c r="AR58" s="19" t="s">
        <v>87</v>
      </c>
      <c r="AS58" s="19" t="s">
        <v>87</v>
      </c>
      <c r="AT58" s="19" t="s">
        <v>87</v>
      </c>
      <c r="AU58" s="19" t="s">
        <v>87</v>
      </c>
      <c r="AV58" s="1" t="s">
        <v>93</v>
      </c>
      <c r="AW58" s="1" t="s">
        <v>290</v>
      </c>
      <c r="AX58" s="1" t="s">
        <v>88</v>
      </c>
      <c r="AY58" s="19" t="s">
        <v>95</v>
      </c>
      <c r="AZ58" s="19" t="s">
        <v>95</v>
      </c>
      <c r="BA58" s="19" t="s">
        <v>95</v>
      </c>
      <c r="BB58" s="19" t="n">
        <v>1.59458052418791</v>
      </c>
      <c r="BC58" s="19" t="s">
        <v>87</v>
      </c>
      <c r="BD58" s="19" t="s">
        <v>96</v>
      </c>
      <c r="BE58" s="19" t="s">
        <v>87</v>
      </c>
      <c r="BF58" s="19" t="s">
        <v>96</v>
      </c>
      <c r="BG58" s="19" t="s">
        <v>87</v>
      </c>
      <c r="BH58" s="19" t="s">
        <v>96</v>
      </c>
      <c r="BI58" s="19" t="s">
        <v>87</v>
      </c>
      <c r="BJ58" s="19" t="s">
        <v>96</v>
      </c>
      <c r="BK58" s="1" t="n">
        <v>5.01416237753287</v>
      </c>
      <c r="BL58" s="1" t="n">
        <v>0.0165185590356422</v>
      </c>
      <c r="BM58" s="1" t="n">
        <v>0.000537721646658737</v>
      </c>
      <c r="BN58" s="1" t="n">
        <v>5.31998275612032</v>
      </c>
      <c r="BO58" s="1" t="n">
        <v>0.0167542282814136</v>
      </c>
      <c r="BP58" s="1" t="n">
        <v>0.000548238290946872</v>
      </c>
      <c r="BQ58" s="1" t="s">
        <v>291</v>
      </c>
      <c r="BR58" s="19"/>
      <c r="BS58" s="19"/>
      <c r="BT58" s="19"/>
      <c r="BU58" s="19"/>
      <c r="BV58" s="19"/>
      <c r="BW58" s="19"/>
      <c r="BX58" s="19"/>
      <c r="BY58" s="19"/>
      <c r="BZ58" s="19"/>
      <c r="CA58" s="19"/>
    </row>
    <row r="59" customFormat="false" ht="14.4" hidden="false" customHeight="false" outlineLevel="0" collapsed="false">
      <c r="A59" s="15" t="s">
        <v>292</v>
      </c>
      <c r="B59" s="15" t="s">
        <v>293</v>
      </c>
      <c r="C59" s="1" t="n">
        <v>372070</v>
      </c>
      <c r="D59" s="1" t="n">
        <v>12749</v>
      </c>
      <c r="E59" s="19" t="n">
        <f aca="false">63.983</f>
        <v>63.983</v>
      </c>
      <c r="F59" s="1" t="n">
        <v>-19.666</v>
      </c>
      <c r="G59" s="1" t="n">
        <v>1447</v>
      </c>
      <c r="H59" s="16" t="n">
        <v>1947</v>
      </c>
      <c r="I59" s="17" t="s">
        <v>294</v>
      </c>
      <c r="J59" s="1" t="s">
        <v>295</v>
      </c>
      <c r="K59" s="18" t="n">
        <v>17255.2854166667</v>
      </c>
      <c r="L59" s="1" t="s">
        <v>87</v>
      </c>
      <c r="M59" s="1" t="s">
        <v>120</v>
      </c>
      <c r="N59" s="1" t="n">
        <v>0.5</v>
      </c>
      <c r="O59" s="1" t="n">
        <v>0</v>
      </c>
      <c r="P59" s="1" t="n">
        <v>0.1</v>
      </c>
      <c r="Q59" s="1" t="n">
        <v>2</v>
      </c>
      <c r="R59" s="20" t="n">
        <v>119000000000</v>
      </c>
      <c r="S59" s="1" t="n">
        <v>0</v>
      </c>
      <c r="T59" s="20" t="n">
        <v>38000000000</v>
      </c>
      <c r="U59" s="20" t="n">
        <v>38000000000</v>
      </c>
      <c r="V59" s="1" t="n">
        <v>2</v>
      </c>
      <c r="W59" s="1" t="n">
        <v>666</v>
      </c>
      <c r="X59" s="1" t="s">
        <v>88</v>
      </c>
      <c r="Y59" s="1" t="n">
        <v>28</v>
      </c>
      <c r="Z59" s="1" t="n">
        <v>1</v>
      </c>
      <c r="AA59" s="1" t="n">
        <v>5</v>
      </c>
      <c r="AB59" s="1" t="n">
        <v>2</v>
      </c>
      <c r="AC59" s="1" t="s">
        <v>90</v>
      </c>
      <c r="AD59" s="19" t="s">
        <v>87</v>
      </c>
      <c r="AE59" s="19" t="s">
        <v>96</v>
      </c>
      <c r="AF59" s="19" t="s">
        <v>96</v>
      </c>
      <c r="AG59" s="19" t="s">
        <v>96</v>
      </c>
      <c r="AH59" s="19" t="s">
        <v>89</v>
      </c>
      <c r="AI59" s="19" t="s">
        <v>87</v>
      </c>
      <c r="AJ59" s="19" t="s">
        <v>96</v>
      </c>
      <c r="AK59" s="19" t="s">
        <v>96</v>
      </c>
      <c r="AL59" s="19" t="s">
        <v>96</v>
      </c>
      <c r="AM59" s="19" t="s">
        <v>89</v>
      </c>
      <c r="AN59" s="20" t="n">
        <v>0</v>
      </c>
      <c r="AO59" s="20" t="n">
        <v>0</v>
      </c>
      <c r="AP59" s="1" t="n">
        <v>24</v>
      </c>
      <c r="AQ59" s="19" t="s">
        <v>87</v>
      </c>
      <c r="AR59" s="1" t="n">
        <v>40</v>
      </c>
      <c r="AS59" s="1" t="n">
        <v>11</v>
      </c>
      <c r="AT59" s="19" t="s">
        <v>87</v>
      </c>
      <c r="AU59" s="19" t="s">
        <v>87</v>
      </c>
      <c r="AV59" s="19" t="s">
        <v>87</v>
      </c>
      <c r="AW59" s="19" t="s">
        <v>87</v>
      </c>
      <c r="AX59" s="19" t="s">
        <v>94</v>
      </c>
      <c r="AY59" s="19" t="s">
        <v>95</v>
      </c>
      <c r="AZ59" s="19" t="s">
        <v>95</v>
      </c>
      <c r="BA59" s="19" t="s">
        <v>95</v>
      </c>
      <c r="BB59" s="19" t="s">
        <v>87</v>
      </c>
      <c r="BC59" s="19" t="s">
        <v>87</v>
      </c>
      <c r="BD59" s="19" t="s">
        <v>96</v>
      </c>
      <c r="BE59" s="19" t="s">
        <v>87</v>
      </c>
      <c r="BF59" s="19" t="s">
        <v>96</v>
      </c>
      <c r="BG59" s="19" t="s">
        <v>87</v>
      </c>
      <c r="BH59" s="19" t="s">
        <v>96</v>
      </c>
      <c r="BI59" s="19" t="s">
        <v>87</v>
      </c>
      <c r="BJ59" s="19" t="s">
        <v>96</v>
      </c>
      <c r="BK59" s="1" t="n">
        <v>14.4572660692264</v>
      </c>
      <c r="BL59" s="1" t="n">
        <v>0.0185675288454907</v>
      </c>
      <c r="BM59" s="1" t="n">
        <v>0.000742688973286093</v>
      </c>
      <c r="BN59" s="1" t="n">
        <v>31.9288934790682</v>
      </c>
      <c r="BO59" s="1" t="n">
        <v>0.0185443388751797</v>
      </c>
      <c r="BP59" s="1" t="n">
        <v>0.00233343186826757</v>
      </c>
      <c r="BQ59" s="1" t="s">
        <v>296</v>
      </c>
      <c r="BR59" s="19"/>
      <c r="BS59" s="19"/>
      <c r="BT59" s="19"/>
      <c r="BU59" s="19"/>
      <c r="BV59" s="19"/>
      <c r="BW59" s="19"/>
      <c r="BX59" s="19"/>
      <c r="BY59" s="19"/>
      <c r="BZ59" s="19"/>
      <c r="CA59" s="19"/>
    </row>
    <row r="60" customFormat="false" ht="14.4" hidden="false" customHeight="false" outlineLevel="0" collapsed="false">
      <c r="A60" s="15" t="s">
        <v>292</v>
      </c>
      <c r="B60" s="15" t="s">
        <v>293</v>
      </c>
      <c r="C60" s="1" t="n">
        <v>372070</v>
      </c>
      <c r="D60" s="1" t="n">
        <v>12749</v>
      </c>
      <c r="E60" s="19" t="n">
        <f aca="false">63.983</f>
        <v>63.983</v>
      </c>
      <c r="F60" s="1" t="n">
        <v>-19.666</v>
      </c>
      <c r="G60" s="1" t="n">
        <v>1447</v>
      </c>
      <c r="H60" s="16" t="n">
        <v>1947</v>
      </c>
      <c r="I60" s="17" t="s">
        <v>297</v>
      </c>
      <c r="J60" s="1" t="s">
        <v>298</v>
      </c>
      <c r="K60" s="18" t="n">
        <v>17255.3055555556</v>
      </c>
      <c r="L60" s="1" t="s">
        <v>87</v>
      </c>
      <c r="M60" s="1" t="s">
        <v>87</v>
      </c>
      <c r="N60" s="1" t="n">
        <v>2</v>
      </c>
      <c r="O60" s="1" t="n">
        <v>1</v>
      </c>
      <c r="P60" s="1" t="n">
        <v>1.5</v>
      </c>
      <c r="Q60" s="1" t="n">
        <v>1</v>
      </c>
      <c r="R60" s="20" t="n">
        <v>40000000000</v>
      </c>
      <c r="S60" s="1" t="n">
        <v>0</v>
      </c>
      <c r="T60" s="20" t="n">
        <v>20000000000</v>
      </c>
      <c r="U60" s="20" t="n">
        <v>20000000000</v>
      </c>
      <c r="V60" s="1" t="n">
        <v>2</v>
      </c>
      <c r="W60" s="1" t="n">
        <v>666</v>
      </c>
      <c r="X60" s="1" t="s">
        <v>88</v>
      </c>
      <c r="Y60" s="1" t="n">
        <v>16</v>
      </c>
      <c r="Z60" s="1" t="n">
        <v>1</v>
      </c>
      <c r="AA60" s="1" t="n">
        <v>6</v>
      </c>
      <c r="AB60" s="1" t="n">
        <v>2</v>
      </c>
      <c r="AC60" s="1" t="s">
        <v>90</v>
      </c>
      <c r="AD60" s="19" t="s">
        <v>87</v>
      </c>
      <c r="AE60" s="19" t="s">
        <v>96</v>
      </c>
      <c r="AF60" s="19" t="s">
        <v>96</v>
      </c>
      <c r="AG60" s="19" t="s">
        <v>96</v>
      </c>
      <c r="AH60" s="19" t="s">
        <v>89</v>
      </c>
      <c r="AI60" s="19" t="s">
        <v>87</v>
      </c>
      <c r="AJ60" s="19" t="s">
        <v>96</v>
      </c>
      <c r="AK60" s="19" t="s">
        <v>96</v>
      </c>
      <c r="AL60" s="19" t="s">
        <v>96</v>
      </c>
      <c r="AM60" s="19" t="s">
        <v>89</v>
      </c>
      <c r="AN60" s="20" t="n">
        <v>0</v>
      </c>
      <c r="AO60" s="20" t="n">
        <v>0</v>
      </c>
      <c r="AP60" s="1" t="n">
        <v>24</v>
      </c>
      <c r="AQ60" s="19" t="s">
        <v>87</v>
      </c>
      <c r="AR60" s="1" t="n">
        <v>40</v>
      </c>
      <c r="AS60" s="1" t="n">
        <v>11</v>
      </c>
      <c r="AT60" s="19" t="s">
        <v>87</v>
      </c>
      <c r="AU60" s="19" t="s">
        <v>87</v>
      </c>
      <c r="AV60" s="19" t="s">
        <v>87</v>
      </c>
      <c r="AW60" s="19" t="s">
        <v>87</v>
      </c>
      <c r="AX60" s="19" t="s">
        <v>94</v>
      </c>
      <c r="AY60" s="19" t="s">
        <v>95</v>
      </c>
      <c r="AZ60" s="19" t="s">
        <v>95</v>
      </c>
      <c r="BA60" s="19" t="s">
        <v>95</v>
      </c>
      <c r="BB60" s="19" t="s">
        <v>87</v>
      </c>
      <c r="BC60" s="19" t="s">
        <v>87</v>
      </c>
      <c r="BD60" s="19" t="s">
        <v>96</v>
      </c>
      <c r="BE60" s="19" t="s">
        <v>87</v>
      </c>
      <c r="BF60" s="19" t="s">
        <v>96</v>
      </c>
      <c r="BG60" s="19" t="s">
        <v>87</v>
      </c>
      <c r="BH60" s="19" t="s">
        <v>96</v>
      </c>
      <c r="BI60" s="19" t="s">
        <v>87</v>
      </c>
      <c r="BJ60" s="19" t="s">
        <v>96</v>
      </c>
      <c r="BK60" s="1" t="n">
        <v>16.9983312980104</v>
      </c>
      <c r="BL60" s="1" t="n">
        <v>0.0165328228958493</v>
      </c>
      <c r="BM60" s="1" t="n">
        <v>0.00168949854586646</v>
      </c>
      <c r="BN60" s="1" t="n">
        <v>17.7929274181635</v>
      </c>
      <c r="BO60" s="1" t="n">
        <v>0.0158335937391427</v>
      </c>
      <c r="BP60" s="1" t="n">
        <v>0.00232041515960672</v>
      </c>
      <c r="BQ60" s="1" t="s">
        <v>296</v>
      </c>
      <c r="BR60" s="19"/>
      <c r="BS60" s="19"/>
      <c r="BT60" s="19"/>
      <c r="BU60" s="19"/>
      <c r="BV60" s="19"/>
      <c r="BW60" s="19"/>
      <c r="BX60" s="19"/>
      <c r="BY60" s="19"/>
      <c r="BZ60" s="19"/>
      <c r="CA60" s="19"/>
    </row>
    <row r="61" customFormat="false" ht="14.4" hidden="false" customHeight="false" outlineLevel="0" collapsed="false">
      <c r="A61" s="15" t="s">
        <v>292</v>
      </c>
      <c r="B61" s="15" t="s">
        <v>293</v>
      </c>
      <c r="C61" s="1" t="n">
        <v>372070</v>
      </c>
      <c r="D61" s="1" t="n">
        <v>12750</v>
      </c>
      <c r="E61" s="19" t="n">
        <f aca="false">63.983</f>
        <v>63.983</v>
      </c>
      <c r="F61" s="1" t="n">
        <v>-19.666</v>
      </c>
      <c r="G61" s="1" t="n">
        <v>630</v>
      </c>
      <c r="H61" s="16" t="n">
        <v>1970</v>
      </c>
      <c r="I61" s="17" t="s">
        <v>299</v>
      </c>
      <c r="J61" s="1" t="s">
        <v>300</v>
      </c>
      <c r="K61" s="18" t="n">
        <v>25693.9236111111</v>
      </c>
      <c r="L61" s="1" t="s">
        <v>87</v>
      </c>
      <c r="M61" s="19" t="s">
        <v>87</v>
      </c>
      <c r="N61" s="1" t="n">
        <v>2.25</v>
      </c>
      <c r="O61" s="1" t="n">
        <v>1</v>
      </c>
      <c r="P61" s="1" t="n">
        <v>0.75</v>
      </c>
      <c r="Q61" s="1" t="n">
        <v>0</v>
      </c>
      <c r="R61" s="20" t="n">
        <v>45000000000</v>
      </c>
      <c r="S61" s="1" t="n">
        <v>0</v>
      </c>
      <c r="T61" s="20" t="s">
        <v>87</v>
      </c>
      <c r="U61" s="20" t="s">
        <v>87</v>
      </c>
      <c r="V61" s="20" t="s">
        <v>96</v>
      </c>
      <c r="W61" s="1" t="n">
        <v>1000</v>
      </c>
      <c r="X61" s="1" t="s">
        <v>88</v>
      </c>
      <c r="Y61" s="1" t="n">
        <v>14</v>
      </c>
      <c r="Z61" s="1" t="n">
        <v>0</v>
      </c>
      <c r="AA61" s="1" t="n">
        <v>3</v>
      </c>
      <c r="AB61" s="1" t="n">
        <v>1</v>
      </c>
      <c r="AC61" s="1" t="s">
        <v>220</v>
      </c>
      <c r="AD61" s="19" t="s">
        <v>87</v>
      </c>
      <c r="AE61" s="19" t="s">
        <v>96</v>
      </c>
      <c r="AF61" s="19" t="s">
        <v>96</v>
      </c>
      <c r="AG61" s="19" t="s">
        <v>96</v>
      </c>
      <c r="AH61" s="19" t="s">
        <v>89</v>
      </c>
      <c r="AI61" s="19" t="s">
        <v>87</v>
      </c>
      <c r="AJ61" s="19" t="s">
        <v>96</v>
      </c>
      <c r="AK61" s="19" t="s">
        <v>96</v>
      </c>
      <c r="AL61" s="19" t="s">
        <v>96</v>
      </c>
      <c r="AM61" s="19" t="s">
        <v>89</v>
      </c>
      <c r="AN61" s="20" t="n">
        <v>0</v>
      </c>
      <c r="AO61" s="20" t="n">
        <v>0</v>
      </c>
      <c r="AP61" s="1" t="n">
        <v>55</v>
      </c>
      <c r="AQ61" s="1" t="n">
        <v>2</v>
      </c>
      <c r="AR61" s="1" t="n">
        <v>320</v>
      </c>
      <c r="AS61" s="1" t="n">
        <v>7</v>
      </c>
      <c r="AT61" s="1" t="n">
        <v>0.1</v>
      </c>
      <c r="AU61" s="19" t="s">
        <v>87</v>
      </c>
      <c r="AV61" s="1" t="s">
        <v>130</v>
      </c>
      <c r="AW61" s="19" t="s">
        <v>87</v>
      </c>
      <c r="AX61" s="19" t="s">
        <v>94</v>
      </c>
      <c r="AY61" s="19" t="s">
        <v>95</v>
      </c>
      <c r="AZ61" s="19" t="s">
        <v>95</v>
      </c>
      <c r="BA61" s="19" t="s">
        <v>95</v>
      </c>
      <c r="BB61" s="19" t="s">
        <v>87</v>
      </c>
      <c r="BC61" s="19" t="s">
        <v>87</v>
      </c>
      <c r="BD61" s="19" t="s">
        <v>96</v>
      </c>
      <c r="BE61" s="19" t="s">
        <v>87</v>
      </c>
      <c r="BF61" s="19" t="s">
        <v>96</v>
      </c>
      <c r="BG61" s="19" t="s">
        <v>87</v>
      </c>
      <c r="BH61" s="19" t="s">
        <v>96</v>
      </c>
      <c r="BI61" s="1" t="n">
        <v>1050</v>
      </c>
      <c r="BJ61" s="19" t="s">
        <v>87</v>
      </c>
      <c r="BK61" s="1" t="n">
        <v>20.644428849908</v>
      </c>
      <c r="BL61" s="1" t="n">
        <v>0.0155903555400772</v>
      </c>
      <c r="BM61" s="1" t="n">
        <v>0.00247654300022537</v>
      </c>
      <c r="BN61" s="1" t="n">
        <v>22.0190652674428</v>
      </c>
      <c r="BO61" s="1" t="n">
        <v>0.0155067417391104</v>
      </c>
      <c r="BP61" s="1" t="n">
        <v>0.00257688401378687</v>
      </c>
      <c r="BQ61" s="1" t="s">
        <v>301</v>
      </c>
      <c r="BR61" s="19"/>
      <c r="BS61" s="19"/>
      <c r="BT61" s="19"/>
      <c r="BU61" s="19"/>
      <c r="BV61" s="19"/>
      <c r="BW61" s="19"/>
      <c r="BX61" s="19"/>
      <c r="BY61" s="19"/>
      <c r="BZ61" s="19"/>
      <c r="CA61" s="19"/>
    </row>
    <row r="62" customFormat="false" ht="14.4" hidden="false" customHeight="false" outlineLevel="0" collapsed="false">
      <c r="A62" s="15" t="s">
        <v>292</v>
      </c>
      <c r="B62" s="15" t="s">
        <v>293</v>
      </c>
      <c r="C62" s="1" t="n">
        <v>372070</v>
      </c>
      <c r="D62" s="1" t="n">
        <v>12751</v>
      </c>
      <c r="E62" s="19" t="n">
        <f aca="false">63.983</f>
        <v>63.983</v>
      </c>
      <c r="F62" s="1" t="n">
        <v>-19.666</v>
      </c>
      <c r="G62" s="1" t="n">
        <v>1490</v>
      </c>
      <c r="H62" s="16" t="n">
        <v>1980</v>
      </c>
      <c r="I62" s="17" t="s">
        <v>302</v>
      </c>
      <c r="J62" s="1" t="s">
        <v>303</v>
      </c>
      <c r="K62" s="18" t="n">
        <v>29450.5604166667</v>
      </c>
      <c r="L62" s="1" t="s">
        <v>87</v>
      </c>
      <c r="M62" s="19" t="s">
        <v>87</v>
      </c>
      <c r="N62" s="1" t="n">
        <v>4</v>
      </c>
      <c r="O62" s="1" t="n">
        <v>1</v>
      </c>
      <c r="P62" s="1" t="n">
        <v>2</v>
      </c>
      <c r="Q62" s="1" t="n">
        <v>1</v>
      </c>
      <c r="R62" s="20" t="n">
        <v>42000000000</v>
      </c>
      <c r="S62" s="1" t="n">
        <v>0</v>
      </c>
      <c r="T62" s="20" t="s">
        <v>87</v>
      </c>
      <c r="U62" s="20" t="s">
        <v>87</v>
      </c>
      <c r="V62" s="20" t="s">
        <v>96</v>
      </c>
      <c r="W62" s="1" t="n">
        <v>700</v>
      </c>
      <c r="X62" s="1" t="s">
        <v>88</v>
      </c>
      <c r="Y62" s="1" t="n">
        <v>14</v>
      </c>
      <c r="Z62" s="1" t="n">
        <v>1</v>
      </c>
      <c r="AA62" s="1" t="n">
        <v>3</v>
      </c>
      <c r="AB62" s="1" t="n">
        <v>2</v>
      </c>
      <c r="AC62" s="1" t="s">
        <v>90</v>
      </c>
      <c r="AD62" s="1" t="n">
        <v>9.5</v>
      </c>
      <c r="AE62" s="1" t="n">
        <v>0</v>
      </c>
      <c r="AF62" s="1" t="n">
        <v>2.5</v>
      </c>
      <c r="AG62" s="1" t="n">
        <v>0</v>
      </c>
      <c r="AH62" s="1" t="s">
        <v>91</v>
      </c>
      <c r="AI62" s="19" t="s">
        <v>87</v>
      </c>
      <c r="AJ62" s="19" t="s">
        <v>96</v>
      </c>
      <c r="AK62" s="19" t="s">
        <v>96</v>
      </c>
      <c r="AL62" s="19" t="s">
        <v>96</v>
      </c>
      <c r="AM62" s="19" t="s">
        <v>89</v>
      </c>
      <c r="AN62" s="20" t="n">
        <v>0</v>
      </c>
      <c r="AO62" s="21" t="s">
        <v>87</v>
      </c>
      <c r="AP62" s="1" t="n">
        <v>75</v>
      </c>
      <c r="AQ62" s="1" t="n">
        <v>3</v>
      </c>
      <c r="AR62" s="1" t="n">
        <v>37</v>
      </c>
      <c r="AS62" s="1" t="n">
        <v>8</v>
      </c>
      <c r="AT62" s="1" t="n">
        <v>0.1</v>
      </c>
      <c r="AU62" s="19" t="s">
        <v>87</v>
      </c>
      <c r="AV62" s="1" t="s">
        <v>130</v>
      </c>
      <c r="AW62" s="19" t="s">
        <v>87</v>
      </c>
      <c r="AX62" s="19" t="s">
        <v>94</v>
      </c>
      <c r="AY62" s="19" t="s">
        <v>95</v>
      </c>
      <c r="AZ62" s="19" t="s">
        <v>95</v>
      </c>
      <c r="BA62" s="19" t="s">
        <v>95</v>
      </c>
      <c r="BB62" s="19" t="s">
        <v>87</v>
      </c>
      <c r="BC62" s="19" t="s">
        <v>87</v>
      </c>
      <c r="BD62" s="19" t="s">
        <v>96</v>
      </c>
      <c r="BE62" s="19" t="s">
        <v>87</v>
      </c>
      <c r="BF62" s="19" t="s">
        <v>96</v>
      </c>
      <c r="BG62" s="19" t="s">
        <v>87</v>
      </c>
      <c r="BH62" s="19" t="s">
        <v>96</v>
      </c>
      <c r="BI62" s="19" t="s">
        <v>87</v>
      </c>
      <c r="BJ62" s="19" t="s">
        <v>96</v>
      </c>
      <c r="BK62" s="1" t="n">
        <v>11.4628385780062</v>
      </c>
      <c r="BL62" s="1" t="n">
        <v>0.0151651698688538</v>
      </c>
      <c r="BM62" s="1" t="n">
        <v>0.00172868703148944</v>
      </c>
      <c r="BN62" s="1" t="n">
        <v>12.3069983574307</v>
      </c>
      <c r="BO62" s="1" t="n">
        <v>0.0148098407099322</v>
      </c>
      <c r="BP62" s="1" t="n">
        <v>0.00176447223208583</v>
      </c>
      <c r="BQ62" s="1" t="s">
        <v>304</v>
      </c>
      <c r="BR62" s="19"/>
      <c r="BS62" s="19"/>
      <c r="BT62" s="19"/>
      <c r="BU62" s="19"/>
      <c r="BV62" s="19"/>
      <c r="BW62" s="19"/>
      <c r="BX62" s="19"/>
      <c r="BY62" s="19"/>
      <c r="BZ62" s="19"/>
      <c r="CA62" s="19"/>
    </row>
    <row r="63" customFormat="false" ht="14.4" hidden="false" customHeight="false" outlineLevel="0" collapsed="false">
      <c r="A63" s="15" t="s">
        <v>292</v>
      </c>
      <c r="B63" s="15" t="s">
        <v>293</v>
      </c>
      <c r="C63" s="1" t="n">
        <v>372070</v>
      </c>
      <c r="D63" s="1" t="n">
        <v>12753</v>
      </c>
      <c r="E63" s="19" t="n">
        <f aca="false">63.983</f>
        <v>63.983</v>
      </c>
      <c r="F63" s="1" t="n">
        <v>-19.666</v>
      </c>
      <c r="G63" s="1" t="n">
        <v>1050</v>
      </c>
      <c r="H63" s="16" t="n">
        <v>1991</v>
      </c>
      <c r="I63" s="17" t="s">
        <v>305</v>
      </c>
      <c r="J63" s="1" t="s">
        <v>306</v>
      </c>
      <c r="K63" s="18" t="n">
        <v>33255.2083333333</v>
      </c>
      <c r="L63" s="1" t="s">
        <v>87</v>
      </c>
      <c r="M63" s="19" t="s">
        <v>87</v>
      </c>
      <c r="N63" s="1" t="n">
        <v>1</v>
      </c>
      <c r="O63" s="1" t="n">
        <v>0</v>
      </c>
      <c r="P63" s="1" t="n">
        <v>0.2</v>
      </c>
      <c r="Q63" s="1" t="n">
        <v>1</v>
      </c>
      <c r="R63" s="20" t="n">
        <v>9800000000</v>
      </c>
      <c r="S63" s="1" t="n">
        <v>0</v>
      </c>
      <c r="T63" s="20" t="n">
        <v>1200000000</v>
      </c>
      <c r="U63" s="20" t="n">
        <v>1200000000</v>
      </c>
      <c r="V63" s="1" t="n">
        <v>0</v>
      </c>
      <c r="W63" s="1" t="n">
        <v>1000</v>
      </c>
      <c r="X63" s="1" t="s">
        <v>94</v>
      </c>
      <c r="Y63" s="1" t="n">
        <v>11.5</v>
      </c>
      <c r="Z63" s="1" t="n">
        <v>0</v>
      </c>
      <c r="AA63" s="1" t="n">
        <v>1.2</v>
      </c>
      <c r="AB63" s="1" t="n">
        <v>0</v>
      </c>
      <c r="AC63" s="1" t="s">
        <v>253</v>
      </c>
      <c r="AD63" s="19" t="s">
        <v>87</v>
      </c>
      <c r="AE63" s="19" t="s">
        <v>96</v>
      </c>
      <c r="AF63" s="19" t="s">
        <v>96</v>
      </c>
      <c r="AG63" s="19" t="s">
        <v>96</v>
      </c>
      <c r="AH63" s="19" t="s">
        <v>89</v>
      </c>
      <c r="AI63" s="19" t="s">
        <v>87</v>
      </c>
      <c r="AJ63" s="19" t="s">
        <v>96</v>
      </c>
      <c r="AK63" s="19" t="s">
        <v>96</v>
      </c>
      <c r="AL63" s="19" t="s">
        <v>96</v>
      </c>
      <c r="AM63" s="19" t="s">
        <v>89</v>
      </c>
      <c r="AN63" s="20" t="n">
        <v>0</v>
      </c>
      <c r="AO63" s="20" t="n">
        <v>0</v>
      </c>
      <c r="AP63" s="1" t="n">
        <v>120</v>
      </c>
      <c r="AQ63" s="1" t="n">
        <v>5</v>
      </c>
      <c r="AR63" s="1" t="n">
        <v>160</v>
      </c>
      <c r="AS63" s="1" t="n">
        <v>12</v>
      </c>
      <c r="AT63" s="19" t="s">
        <v>87</v>
      </c>
      <c r="AU63" s="1" t="n">
        <v>0.1</v>
      </c>
      <c r="AV63" s="1" t="s">
        <v>130</v>
      </c>
      <c r="AW63" s="1" t="s">
        <v>307</v>
      </c>
      <c r="AX63" s="1" t="s">
        <v>88</v>
      </c>
      <c r="AY63" s="19" t="s">
        <v>95</v>
      </c>
      <c r="AZ63" s="19" t="s">
        <v>95</v>
      </c>
      <c r="BA63" s="19" t="s">
        <v>95</v>
      </c>
      <c r="BB63" s="19" t="n">
        <v>-1.86425858660427</v>
      </c>
      <c r="BC63" s="19" t="s">
        <v>87</v>
      </c>
      <c r="BD63" s="19" t="s">
        <v>96</v>
      </c>
      <c r="BE63" s="19" t="s">
        <v>87</v>
      </c>
      <c r="BF63" s="19" t="s">
        <v>96</v>
      </c>
      <c r="BG63" s="1" t="n">
        <v>1.2</v>
      </c>
      <c r="BH63" s="1" t="n">
        <v>0.4</v>
      </c>
      <c r="BI63" s="19" t="s">
        <v>87</v>
      </c>
      <c r="BJ63" s="19" t="s">
        <v>96</v>
      </c>
      <c r="BK63" s="1" t="n">
        <v>31.7851175782341</v>
      </c>
      <c r="BL63" s="1" t="n">
        <v>0.0144988651178749</v>
      </c>
      <c r="BM63" s="1" t="n">
        <v>0.00531347647387097</v>
      </c>
      <c r="BN63" s="1" t="n">
        <v>31.0485181002217</v>
      </c>
      <c r="BO63" s="1" t="n">
        <v>0.0145024093408276</v>
      </c>
      <c r="BP63" s="1" t="n">
        <v>0.00527800951954528</v>
      </c>
      <c r="BQ63" s="1" t="s">
        <v>308</v>
      </c>
      <c r="BR63" s="19"/>
      <c r="BS63" s="19"/>
      <c r="BT63" s="19"/>
      <c r="BU63" s="19"/>
      <c r="BV63" s="19"/>
      <c r="BW63" s="19"/>
      <c r="BX63" s="19"/>
      <c r="BY63" s="19"/>
      <c r="BZ63" s="19"/>
      <c r="CA63" s="19"/>
    </row>
    <row r="64" customFormat="false" ht="14.4" hidden="false" customHeight="false" outlineLevel="0" collapsed="false">
      <c r="A64" s="15" t="s">
        <v>292</v>
      </c>
      <c r="B64" s="15" t="s">
        <v>293</v>
      </c>
      <c r="C64" s="1" t="n">
        <v>372070</v>
      </c>
      <c r="D64" s="1" t="n">
        <v>12754</v>
      </c>
      <c r="E64" s="19" t="n">
        <f aca="false">63.983</f>
        <v>63.983</v>
      </c>
      <c r="F64" s="1" t="n">
        <v>-19.666</v>
      </c>
      <c r="G64" s="1" t="n">
        <v>1491</v>
      </c>
      <c r="H64" s="16" t="n">
        <v>2000</v>
      </c>
      <c r="I64" s="17" t="s">
        <v>309</v>
      </c>
      <c r="J64" s="1" t="s">
        <v>310</v>
      </c>
      <c r="K64" s="18" t="n">
        <v>36582.7631944444</v>
      </c>
      <c r="L64" s="1" t="s">
        <v>103</v>
      </c>
      <c r="M64" s="19" t="s">
        <v>87</v>
      </c>
      <c r="N64" s="1" t="n">
        <v>3.25</v>
      </c>
      <c r="O64" s="1" t="n">
        <v>1</v>
      </c>
      <c r="P64" s="1" t="n">
        <v>1.75</v>
      </c>
      <c r="Q64" s="1" t="n">
        <v>1</v>
      </c>
      <c r="R64" s="20" t="n">
        <v>10000000000</v>
      </c>
      <c r="S64" s="1" t="n">
        <v>1</v>
      </c>
      <c r="T64" s="20" t="s">
        <v>87</v>
      </c>
      <c r="U64" s="20" t="s">
        <v>87</v>
      </c>
      <c r="V64" s="20" t="s">
        <v>96</v>
      </c>
      <c r="W64" s="1" t="n">
        <v>1000</v>
      </c>
      <c r="X64" s="1" t="s">
        <v>88</v>
      </c>
      <c r="Y64" s="1" t="n">
        <v>11</v>
      </c>
      <c r="Z64" s="1" t="n">
        <v>0</v>
      </c>
      <c r="AA64" s="1" t="n">
        <v>2</v>
      </c>
      <c r="AB64" s="1" t="n">
        <v>0</v>
      </c>
      <c r="AC64" s="1" t="s">
        <v>198</v>
      </c>
      <c r="AD64" s="1" t="n">
        <v>10</v>
      </c>
      <c r="AE64" s="1" t="n">
        <v>0</v>
      </c>
      <c r="AF64" s="1" t="n">
        <v>2</v>
      </c>
      <c r="AG64" s="1" t="n">
        <v>1</v>
      </c>
      <c r="AH64" s="1" t="s">
        <v>311</v>
      </c>
      <c r="AI64" s="19" t="s">
        <v>87</v>
      </c>
      <c r="AJ64" s="19" t="s">
        <v>96</v>
      </c>
      <c r="AK64" s="19" t="s">
        <v>96</v>
      </c>
      <c r="AL64" s="19" t="s">
        <v>96</v>
      </c>
      <c r="AM64" s="19" t="s">
        <v>89</v>
      </c>
      <c r="AN64" s="21" t="s">
        <v>87</v>
      </c>
      <c r="AO64" s="21" t="s">
        <v>87</v>
      </c>
      <c r="AP64" s="19" t="s">
        <v>87</v>
      </c>
      <c r="AQ64" s="19" t="s">
        <v>87</v>
      </c>
      <c r="AR64" s="19" t="s">
        <v>87</v>
      </c>
      <c r="AS64" s="1" t="n">
        <v>7</v>
      </c>
      <c r="AT64" s="19" t="s">
        <v>87</v>
      </c>
      <c r="AU64" s="1" t="n">
        <v>0.01</v>
      </c>
      <c r="AV64" s="1" t="s">
        <v>130</v>
      </c>
      <c r="AW64" s="19" t="s">
        <v>87</v>
      </c>
      <c r="AX64" s="1" t="s">
        <v>88</v>
      </c>
      <c r="AY64" s="19" t="s">
        <v>95</v>
      </c>
      <c r="AZ64" s="19" t="s">
        <v>95</v>
      </c>
      <c r="BA64" s="19" t="s">
        <v>95</v>
      </c>
      <c r="BB64" s="19" t="n">
        <v>2.72630944486423</v>
      </c>
      <c r="BC64" s="19" t="s">
        <v>87</v>
      </c>
      <c r="BD64" s="19" t="s">
        <v>96</v>
      </c>
      <c r="BE64" s="19" t="s">
        <v>87</v>
      </c>
      <c r="BF64" s="19" t="s">
        <v>96</v>
      </c>
      <c r="BG64" s="1" t="n">
        <v>2.4</v>
      </c>
      <c r="BH64" s="1" t="n">
        <v>0.3</v>
      </c>
      <c r="BI64" s="19" t="s">
        <v>87</v>
      </c>
      <c r="BJ64" s="19" t="s">
        <v>96</v>
      </c>
      <c r="BK64" s="1" t="n">
        <v>12.0740461020491</v>
      </c>
      <c r="BL64" s="1" t="n">
        <v>0.0127482263431606</v>
      </c>
      <c r="BM64" s="1" t="n">
        <v>0.00258944434037133</v>
      </c>
      <c r="BN64" s="1" t="n">
        <v>18.9230724669121</v>
      </c>
      <c r="BO64" s="1" t="n">
        <v>0.0125486149029849</v>
      </c>
      <c r="BP64" s="1" t="n">
        <v>0.00394882003473675</v>
      </c>
      <c r="BQ64" s="1" t="s">
        <v>312</v>
      </c>
      <c r="BR64" s="19"/>
      <c r="BS64" s="19"/>
      <c r="BT64" s="19"/>
      <c r="BU64" s="19"/>
      <c r="BV64" s="19"/>
      <c r="BW64" s="19"/>
      <c r="BX64" s="19"/>
      <c r="BY64" s="19"/>
      <c r="BZ64" s="19"/>
      <c r="CA64" s="19"/>
    </row>
    <row r="65" customFormat="false" ht="14.4" hidden="false" customHeight="false" outlineLevel="0" collapsed="false">
      <c r="A65" s="15" t="s">
        <v>313</v>
      </c>
      <c r="B65" s="15" t="s">
        <v>314</v>
      </c>
      <c r="C65" s="1" t="n">
        <v>321050</v>
      </c>
      <c r="D65" s="1" t="n">
        <v>20557</v>
      </c>
      <c r="E65" s="19" t="n">
        <f aca="false">46.2</f>
        <v>46.2</v>
      </c>
      <c r="F65" s="1" t="n">
        <v>-122.18</v>
      </c>
      <c r="G65" s="1" t="n">
        <v>2550</v>
      </c>
      <c r="H65" s="16" t="n">
        <v>1980</v>
      </c>
      <c r="I65" s="17" t="s">
        <v>315</v>
      </c>
      <c r="J65" s="1" t="s">
        <v>316</v>
      </c>
      <c r="K65" s="18" t="n">
        <v>29359.6875</v>
      </c>
      <c r="L65" s="1" t="s">
        <v>86</v>
      </c>
      <c r="M65" s="1" t="s">
        <v>87</v>
      </c>
      <c r="N65" s="1" t="n">
        <v>0.5</v>
      </c>
      <c r="O65" s="1" t="n">
        <v>0</v>
      </c>
      <c r="P65" s="1" t="n">
        <v>0.125</v>
      </c>
      <c r="Q65" s="1" t="n">
        <v>1</v>
      </c>
      <c r="R65" s="20" t="n">
        <v>259000000000</v>
      </c>
      <c r="S65" s="1" t="n">
        <v>0</v>
      </c>
      <c r="T65" s="20" t="n">
        <v>160000000000</v>
      </c>
      <c r="U65" s="20" t="n">
        <v>160000000000</v>
      </c>
      <c r="V65" s="1" t="n">
        <v>1</v>
      </c>
      <c r="W65" s="1" t="n">
        <v>450</v>
      </c>
      <c r="X65" s="1" t="s">
        <v>88</v>
      </c>
      <c r="Y65" s="1" t="n">
        <v>28.5</v>
      </c>
      <c r="Z65" s="1" t="n">
        <v>0</v>
      </c>
      <c r="AA65" s="1" t="n">
        <v>5</v>
      </c>
      <c r="AB65" s="1" t="n">
        <v>2</v>
      </c>
      <c r="AC65" s="1" t="s">
        <v>198</v>
      </c>
      <c r="AD65" s="1" t="n">
        <v>11</v>
      </c>
      <c r="AE65" s="1" t="n">
        <v>0</v>
      </c>
      <c r="AF65" s="1" t="n">
        <v>1</v>
      </c>
      <c r="AG65" s="1" t="n">
        <v>0</v>
      </c>
      <c r="AH65" s="1" t="s">
        <v>89</v>
      </c>
      <c r="AI65" s="1" t="n">
        <v>20.5</v>
      </c>
      <c r="AJ65" s="1" t="n">
        <v>2</v>
      </c>
      <c r="AK65" s="1" t="n">
        <v>2.5</v>
      </c>
      <c r="AL65" s="1" t="n">
        <v>2</v>
      </c>
      <c r="AM65" s="19" t="s">
        <v>89</v>
      </c>
      <c r="AN65" s="20" t="s">
        <v>87</v>
      </c>
      <c r="AO65" s="21" t="s">
        <v>87</v>
      </c>
      <c r="AP65" s="1" t="n">
        <v>145</v>
      </c>
      <c r="AQ65" s="1" t="n">
        <v>9</v>
      </c>
      <c r="AR65" s="1" t="n">
        <v>630</v>
      </c>
      <c r="AS65" s="1" t="n">
        <v>12</v>
      </c>
      <c r="AT65" s="1" t="n">
        <v>0.05</v>
      </c>
      <c r="AU65" s="19" t="s">
        <v>87</v>
      </c>
      <c r="AV65" s="1" t="s">
        <v>130</v>
      </c>
      <c r="AW65" s="1" t="s">
        <v>317</v>
      </c>
      <c r="AX65" s="1" t="s">
        <v>94</v>
      </c>
      <c r="AY65" s="19" t="s">
        <v>95</v>
      </c>
      <c r="AZ65" s="19" t="s">
        <v>95</v>
      </c>
      <c r="BA65" s="19" t="s">
        <v>95</v>
      </c>
      <c r="BB65" s="19" t="s">
        <v>87</v>
      </c>
      <c r="BC65" s="19" t="s">
        <v>87</v>
      </c>
      <c r="BD65" s="19" t="s">
        <v>96</v>
      </c>
      <c r="BE65" s="19" t="s">
        <v>87</v>
      </c>
      <c r="BF65" s="19" t="s">
        <v>96</v>
      </c>
      <c r="BG65" s="1" t="s">
        <v>87</v>
      </c>
      <c r="BH65" s="1" t="s">
        <v>96</v>
      </c>
      <c r="BI65" s="1" t="s">
        <v>87</v>
      </c>
      <c r="BJ65" s="1" t="s">
        <v>96</v>
      </c>
      <c r="BK65" s="1" t="n">
        <v>11.2047506836709</v>
      </c>
      <c r="BL65" s="1" t="n">
        <v>0.0178629856704087</v>
      </c>
      <c r="BM65" s="1" t="n">
        <v>0.00044936973933383</v>
      </c>
      <c r="BN65" s="1" t="n">
        <v>11.1976549396257</v>
      </c>
      <c r="BO65" s="1" t="n">
        <v>0.0175694582715004</v>
      </c>
      <c r="BP65" s="1" t="n">
        <v>0.000449596670141091</v>
      </c>
      <c r="BQ65" s="1" t="s">
        <v>318</v>
      </c>
      <c r="BR65" s="19"/>
      <c r="BS65" s="19"/>
      <c r="BT65" s="19"/>
      <c r="BU65" s="19"/>
      <c r="BV65" s="19"/>
      <c r="BW65" s="19"/>
      <c r="BX65" s="19"/>
      <c r="BY65" s="19"/>
      <c r="BZ65" s="19"/>
      <c r="CA65" s="19"/>
    </row>
    <row r="66" customFormat="false" ht="14.4" hidden="false" customHeight="false" outlineLevel="0" collapsed="false">
      <c r="A66" s="15" t="s">
        <v>313</v>
      </c>
      <c r="B66" s="15" t="s">
        <v>314</v>
      </c>
      <c r="C66" s="1" t="n">
        <v>321050</v>
      </c>
      <c r="D66" s="1" t="n">
        <v>20557</v>
      </c>
      <c r="E66" s="19" t="n">
        <f aca="false">46.2</f>
        <v>46.2</v>
      </c>
      <c r="F66" s="1" t="n">
        <v>-122.18</v>
      </c>
      <c r="G66" s="1" t="n">
        <v>2550</v>
      </c>
      <c r="H66" s="16" t="n">
        <v>1980</v>
      </c>
      <c r="I66" s="17" t="s">
        <v>319</v>
      </c>
      <c r="J66" s="1" t="s">
        <v>320</v>
      </c>
      <c r="K66" s="18" t="n">
        <v>29359.7083333333</v>
      </c>
      <c r="L66" s="1" t="s">
        <v>86</v>
      </c>
      <c r="M66" s="1" t="s">
        <v>120</v>
      </c>
      <c r="N66" s="1" t="n">
        <v>9.5</v>
      </c>
      <c r="O66" s="1" t="n">
        <v>0</v>
      </c>
      <c r="P66" s="1" t="n">
        <v>0.95</v>
      </c>
      <c r="Q66" s="1" t="n">
        <v>2</v>
      </c>
      <c r="R66" s="20" t="n">
        <v>259000000000</v>
      </c>
      <c r="S66" s="1" t="n">
        <v>0</v>
      </c>
      <c r="T66" s="20" t="n">
        <v>160000000000</v>
      </c>
      <c r="U66" s="20" t="n">
        <v>160000000000</v>
      </c>
      <c r="V66" s="1" t="n">
        <v>1</v>
      </c>
      <c r="W66" s="1" t="n">
        <v>450</v>
      </c>
      <c r="X66" s="1" t="s">
        <v>88</v>
      </c>
      <c r="Y66" s="1" t="n">
        <v>16.5</v>
      </c>
      <c r="Z66" s="1" t="n">
        <v>0</v>
      </c>
      <c r="AA66" s="1" t="n">
        <v>3</v>
      </c>
      <c r="AB66" s="1" t="n">
        <v>0</v>
      </c>
      <c r="AC66" s="1" t="s">
        <v>198</v>
      </c>
      <c r="AD66" s="1" t="n">
        <v>10.5</v>
      </c>
      <c r="AE66" s="1" t="n">
        <v>0</v>
      </c>
      <c r="AF66" s="1" t="n">
        <v>2.5</v>
      </c>
      <c r="AG66" s="1" t="n">
        <v>0</v>
      </c>
      <c r="AH66" s="1" t="s">
        <v>104</v>
      </c>
      <c r="AI66" s="1" t="n">
        <v>20.5</v>
      </c>
      <c r="AJ66" s="1" t="n">
        <v>2</v>
      </c>
      <c r="AK66" s="1" t="n">
        <v>2.5</v>
      </c>
      <c r="AL66" s="1" t="n">
        <v>2</v>
      </c>
      <c r="AM66" s="1" t="s">
        <v>321</v>
      </c>
      <c r="AN66" s="20" t="n">
        <v>156000000000</v>
      </c>
      <c r="AO66" s="21" t="s">
        <v>87</v>
      </c>
      <c r="AP66" s="1" t="n">
        <v>145</v>
      </c>
      <c r="AQ66" s="1" t="n">
        <v>9</v>
      </c>
      <c r="AR66" s="1" t="n">
        <v>630</v>
      </c>
      <c r="AS66" s="1" t="n">
        <v>12</v>
      </c>
      <c r="AT66" s="1" t="n">
        <v>0.05</v>
      </c>
      <c r="AU66" s="19" t="s">
        <v>87</v>
      </c>
      <c r="AV66" s="1" t="s">
        <v>130</v>
      </c>
      <c r="AW66" s="1" t="s">
        <v>317</v>
      </c>
      <c r="AX66" s="1" t="s">
        <v>88</v>
      </c>
      <c r="AY66" s="1" t="n">
        <v>36</v>
      </c>
      <c r="AZ66" s="1" t="n">
        <v>50</v>
      </c>
      <c r="BA66" s="1" t="n">
        <v>670</v>
      </c>
      <c r="BB66" s="1" t="n">
        <v>4.61146923811282</v>
      </c>
      <c r="BC66" s="19" t="s">
        <v>87</v>
      </c>
      <c r="BD66" s="19" t="s">
        <v>96</v>
      </c>
      <c r="BE66" s="19" t="s">
        <v>87</v>
      </c>
      <c r="BF66" s="19" t="s">
        <v>96</v>
      </c>
      <c r="BG66" s="1" t="n">
        <v>4.6</v>
      </c>
      <c r="BH66" s="1" t="n">
        <v>1.1</v>
      </c>
      <c r="BI66" s="1" t="n">
        <v>930</v>
      </c>
      <c r="BJ66" s="1" t="n">
        <v>10</v>
      </c>
      <c r="BK66" s="1" t="n">
        <v>16.4563429640541</v>
      </c>
      <c r="BL66" s="1" t="n">
        <v>0.0143368247168607</v>
      </c>
      <c r="BM66" s="1" t="n">
        <v>0.00186573548530101</v>
      </c>
      <c r="BN66" s="1" t="n">
        <v>18.6754831338087</v>
      </c>
      <c r="BO66" s="1" t="n">
        <v>0.0141632229931152</v>
      </c>
      <c r="BP66" s="1" t="n">
        <v>0.00207820379924278</v>
      </c>
      <c r="BQ66" s="1" t="s">
        <v>318</v>
      </c>
      <c r="BR66" s="19"/>
      <c r="BS66" s="19"/>
      <c r="BT66" s="19"/>
      <c r="BU66" s="19"/>
      <c r="BV66" s="19"/>
      <c r="BW66" s="19"/>
      <c r="BX66" s="19"/>
      <c r="BY66" s="19"/>
      <c r="BZ66" s="19"/>
      <c r="CA66" s="19"/>
    </row>
    <row r="67" customFormat="false" ht="14.4" hidden="false" customHeight="false" outlineLevel="0" collapsed="false">
      <c r="A67" s="15" t="s">
        <v>313</v>
      </c>
      <c r="B67" s="15" t="s">
        <v>314</v>
      </c>
      <c r="C67" s="1" t="n">
        <v>321050</v>
      </c>
      <c r="D67" s="1" t="n">
        <v>20557</v>
      </c>
      <c r="E67" s="19" t="n">
        <f aca="false">46.2</f>
        <v>46.2</v>
      </c>
      <c r="F67" s="1" t="n">
        <v>-122.18</v>
      </c>
      <c r="G67" s="1" t="n">
        <v>2550</v>
      </c>
      <c r="H67" s="16" t="n">
        <v>1980</v>
      </c>
      <c r="I67" s="17" t="s">
        <v>322</v>
      </c>
      <c r="J67" s="1" t="s">
        <v>323</v>
      </c>
      <c r="K67" s="18" t="n">
        <v>29366.4375</v>
      </c>
      <c r="L67" s="1" t="s">
        <v>86</v>
      </c>
      <c r="M67" s="19" t="s">
        <v>87</v>
      </c>
      <c r="N67" s="1" t="n">
        <v>12</v>
      </c>
      <c r="O67" s="1" t="n">
        <v>1</v>
      </c>
      <c r="P67" s="1" t="n">
        <v>6.5</v>
      </c>
      <c r="Q67" s="1" t="n">
        <v>1</v>
      </c>
      <c r="R67" s="20" t="n">
        <v>42000000000</v>
      </c>
      <c r="S67" s="1" t="n">
        <v>0</v>
      </c>
      <c r="T67" s="20" t="n">
        <v>15000000000</v>
      </c>
      <c r="U67" s="20" t="n">
        <v>15000000000</v>
      </c>
      <c r="V67" s="1" t="n">
        <v>2</v>
      </c>
      <c r="W67" s="1" t="n">
        <v>1030</v>
      </c>
      <c r="X67" s="1" t="s">
        <v>88</v>
      </c>
      <c r="Y67" s="1" t="n">
        <v>9</v>
      </c>
      <c r="Z67" s="1" t="n">
        <v>1</v>
      </c>
      <c r="AA67" s="1" t="n">
        <v>3</v>
      </c>
      <c r="AB67" s="1" t="n">
        <v>1</v>
      </c>
      <c r="AC67" s="1" t="s">
        <v>284</v>
      </c>
      <c r="AD67" s="19" t="s">
        <v>87</v>
      </c>
      <c r="AE67" s="19" t="s">
        <v>96</v>
      </c>
      <c r="AF67" s="19" t="s">
        <v>96</v>
      </c>
      <c r="AG67" s="19" t="s">
        <v>96</v>
      </c>
      <c r="AH67" s="19" t="s">
        <v>89</v>
      </c>
      <c r="AI67" s="19" t="s">
        <v>87</v>
      </c>
      <c r="AJ67" s="19" t="s">
        <v>96</v>
      </c>
      <c r="AK67" s="19" t="s">
        <v>96</v>
      </c>
      <c r="AL67" s="19" t="s">
        <v>96</v>
      </c>
      <c r="AM67" s="19" t="s">
        <v>89</v>
      </c>
      <c r="AN67" s="20" t="n">
        <v>1300000000</v>
      </c>
      <c r="AO67" s="21" t="s">
        <v>87</v>
      </c>
      <c r="AP67" s="1" t="n">
        <v>88</v>
      </c>
      <c r="AQ67" s="1" t="n">
        <v>3.7</v>
      </c>
      <c r="AR67" s="1" t="n">
        <v>175</v>
      </c>
      <c r="AS67" s="1" t="n">
        <v>11</v>
      </c>
      <c r="AT67" s="1" t="n">
        <v>0.1</v>
      </c>
      <c r="AU67" s="19" t="s">
        <v>87</v>
      </c>
      <c r="AV67" s="1" t="s">
        <v>130</v>
      </c>
      <c r="AW67" s="19" t="s">
        <v>87</v>
      </c>
      <c r="AX67" s="19" t="s">
        <v>94</v>
      </c>
      <c r="AY67" s="19" t="s">
        <v>95</v>
      </c>
      <c r="AZ67" s="19" t="s">
        <v>95</v>
      </c>
      <c r="BA67" s="19" t="s">
        <v>95</v>
      </c>
      <c r="BB67" s="19" t="s">
        <v>87</v>
      </c>
      <c r="BC67" s="19" t="s">
        <v>87</v>
      </c>
      <c r="BD67" s="19" t="s">
        <v>96</v>
      </c>
      <c r="BE67" s="19" t="s">
        <v>87</v>
      </c>
      <c r="BF67" s="19" t="s">
        <v>96</v>
      </c>
      <c r="BG67" s="19" t="s">
        <v>87</v>
      </c>
      <c r="BH67" s="19" t="s">
        <v>96</v>
      </c>
      <c r="BI67" s="19" t="s">
        <v>87</v>
      </c>
      <c r="BJ67" s="19" t="s">
        <v>96</v>
      </c>
      <c r="BK67" s="1" t="n">
        <v>8.98437558584743</v>
      </c>
      <c r="BL67" s="1" t="n">
        <v>0.0111210839802984</v>
      </c>
      <c r="BM67" s="1" t="n">
        <v>0.00214172827971614</v>
      </c>
      <c r="BN67" s="1" t="n">
        <v>8.81779195533671</v>
      </c>
      <c r="BO67" s="1" t="n">
        <v>0.0113459888569108</v>
      </c>
      <c r="BP67" s="1" t="n">
        <v>0.00250868157934072</v>
      </c>
      <c r="BQ67" s="1" t="s">
        <v>324</v>
      </c>
      <c r="BR67" s="19"/>
      <c r="BS67" s="19"/>
      <c r="BT67" s="19"/>
      <c r="BU67" s="19"/>
      <c r="BV67" s="19"/>
      <c r="BW67" s="19"/>
      <c r="BX67" s="19"/>
      <c r="BY67" s="19"/>
      <c r="BZ67" s="19"/>
      <c r="CA67" s="19"/>
    </row>
    <row r="68" customFormat="false" ht="14.4" hidden="false" customHeight="false" outlineLevel="0" collapsed="false">
      <c r="A68" s="15" t="s">
        <v>313</v>
      </c>
      <c r="B68" s="15" t="s">
        <v>314</v>
      </c>
      <c r="C68" s="1" t="n">
        <v>321050</v>
      </c>
      <c r="D68" s="1" t="n">
        <v>20557</v>
      </c>
      <c r="E68" s="19" t="n">
        <f aca="false">46.2</f>
        <v>46.2</v>
      </c>
      <c r="F68" s="1" t="n">
        <v>-122.18</v>
      </c>
      <c r="G68" s="1" t="n">
        <v>2550</v>
      </c>
      <c r="H68" s="16" t="n">
        <v>1980</v>
      </c>
      <c r="I68" s="17" t="s">
        <v>325</v>
      </c>
      <c r="J68" s="1" t="s">
        <v>326</v>
      </c>
      <c r="K68" s="18" t="n">
        <v>29385.2159722222</v>
      </c>
      <c r="L68" s="1" t="s">
        <v>86</v>
      </c>
      <c r="M68" s="19" t="s">
        <v>87</v>
      </c>
      <c r="N68" s="1" t="n">
        <v>3.24</v>
      </c>
      <c r="O68" s="1" t="n">
        <v>0</v>
      </c>
      <c r="P68" s="1" t="n">
        <v>0.42</v>
      </c>
      <c r="Q68" s="1" t="n">
        <v>0</v>
      </c>
      <c r="R68" s="20" t="n">
        <v>45000000000</v>
      </c>
      <c r="S68" s="1" t="n">
        <v>0</v>
      </c>
      <c r="T68" s="20" t="n">
        <v>16000000000</v>
      </c>
      <c r="U68" s="20" t="n">
        <v>16000000000</v>
      </c>
      <c r="V68" s="1" t="n">
        <v>2</v>
      </c>
      <c r="W68" s="1" t="n">
        <v>1250</v>
      </c>
      <c r="X68" s="1" t="s">
        <v>88</v>
      </c>
      <c r="Y68" s="1" t="n">
        <v>10</v>
      </c>
      <c r="Z68" s="1" t="n">
        <v>1</v>
      </c>
      <c r="AA68" s="1" t="n">
        <v>4</v>
      </c>
      <c r="AB68" s="1" t="n">
        <v>1</v>
      </c>
      <c r="AC68" s="1" t="s">
        <v>284</v>
      </c>
      <c r="AD68" s="19" t="s">
        <v>87</v>
      </c>
      <c r="AE68" s="19" t="s">
        <v>96</v>
      </c>
      <c r="AF68" s="19" t="s">
        <v>96</v>
      </c>
      <c r="AG68" s="19" t="s">
        <v>96</v>
      </c>
      <c r="AH68" s="19" t="s">
        <v>89</v>
      </c>
      <c r="AI68" s="19" t="s">
        <v>87</v>
      </c>
      <c r="AJ68" s="19" t="s">
        <v>96</v>
      </c>
      <c r="AK68" s="19" t="s">
        <v>96</v>
      </c>
      <c r="AL68" s="19" t="s">
        <v>96</v>
      </c>
      <c r="AM68" s="19" t="s">
        <v>89</v>
      </c>
      <c r="AN68" s="20" t="n">
        <v>13000000000</v>
      </c>
      <c r="AO68" s="21" t="s">
        <v>87</v>
      </c>
      <c r="AP68" s="1" t="n">
        <v>80</v>
      </c>
      <c r="AQ68" s="1" t="n">
        <v>2.7</v>
      </c>
      <c r="AR68" s="1" t="n">
        <v>137</v>
      </c>
      <c r="AS68" s="1" t="n">
        <v>9</v>
      </c>
      <c r="AT68" s="1" t="n">
        <v>0.1</v>
      </c>
      <c r="AU68" s="19" t="s">
        <v>87</v>
      </c>
      <c r="AV68" s="1" t="s">
        <v>130</v>
      </c>
      <c r="AW68" s="19" t="s">
        <v>87</v>
      </c>
      <c r="AX68" s="19" t="s">
        <v>94</v>
      </c>
      <c r="AY68" s="19" t="s">
        <v>95</v>
      </c>
      <c r="AZ68" s="19" t="s">
        <v>95</v>
      </c>
      <c r="BA68" s="19" t="s">
        <v>95</v>
      </c>
      <c r="BB68" s="19" t="s">
        <v>87</v>
      </c>
      <c r="BC68" s="19" t="s">
        <v>87</v>
      </c>
      <c r="BD68" s="19" t="s">
        <v>96</v>
      </c>
      <c r="BE68" s="19" t="s">
        <v>87</v>
      </c>
      <c r="BF68" s="19" t="s">
        <v>96</v>
      </c>
      <c r="BG68" s="19" t="s">
        <v>87</v>
      </c>
      <c r="BH68" s="19" t="s">
        <v>96</v>
      </c>
      <c r="BI68" s="19" t="s">
        <v>87</v>
      </c>
      <c r="BJ68" s="19" t="s">
        <v>96</v>
      </c>
      <c r="BK68" s="1" t="n">
        <v>11.6061450655914</v>
      </c>
      <c r="BL68" s="1" t="n">
        <v>0.0110225229761074</v>
      </c>
      <c r="BM68" s="1" t="n">
        <v>0.00276635391331926</v>
      </c>
      <c r="BN68" s="1" t="n">
        <v>12.507830643105</v>
      </c>
      <c r="BO68" s="1" t="n">
        <v>0.00970103017981547</v>
      </c>
      <c r="BP68" s="1" t="n">
        <v>0.0026633827563441</v>
      </c>
      <c r="BQ68" s="1" t="s">
        <v>324</v>
      </c>
      <c r="BR68" s="19"/>
      <c r="BS68" s="19"/>
      <c r="BT68" s="19"/>
      <c r="BU68" s="19"/>
      <c r="BV68" s="19"/>
      <c r="BW68" s="19"/>
      <c r="BX68" s="19"/>
      <c r="BY68" s="19"/>
      <c r="BZ68" s="19"/>
      <c r="CA68" s="19"/>
    </row>
    <row r="69" customFormat="false" ht="14.4" hidden="false" customHeight="false" outlineLevel="0" collapsed="false">
      <c r="A69" s="15" t="s">
        <v>313</v>
      </c>
      <c r="B69" s="15" t="s">
        <v>314</v>
      </c>
      <c r="C69" s="1" t="n">
        <v>321050</v>
      </c>
      <c r="D69" s="1" t="n">
        <v>20557</v>
      </c>
      <c r="E69" s="19" t="n">
        <f aca="false">46.2</f>
        <v>46.2</v>
      </c>
      <c r="F69" s="1" t="n">
        <v>-122.18</v>
      </c>
      <c r="G69" s="1" t="n">
        <v>2550</v>
      </c>
      <c r="H69" s="16" t="n">
        <v>1980</v>
      </c>
      <c r="I69" s="17" t="s">
        <v>218</v>
      </c>
      <c r="J69" s="1" t="s">
        <v>327</v>
      </c>
      <c r="K69" s="18" t="n">
        <v>29425.1256944444</v>
      </c>
      <c r="L69" s="1" t="s">
        <v>86</v>
      </c>
      <c r="M69" s="19" t="s">
        <v>87</v>
      </c>
      <c r="N69" s="1" t="n">
        <v>2.66</v>
      </c>
      <c r="O69" s="1" t="n">
        <v>0</v>
      </c>
      <c r="P69" s="1" t="n">
        <v>0.53</v>
      </c>
      <c r="Q69" s="1" t="n">
        <v>2</v>
      </c>
      <c r="R69" s="20" t="n">
        <v>4000000000</v>
      </c>
      <c r="S69" s="1" t="n">
        <v>0</v>
      </c>
      <c r="T69" s="20" t="n">
        <v>1400000000</v>
      </c>
      <c r="U69" s="20" t="n">
        <v>1400000000</v>
      </c>
      <c r="V69" s="1" t="n">
        <v>2</v>
      </c>
      <c r="W69" s="1" t="n">
        <v>450</v>
      </c>
      <c r="X69" s="1" t="s">
        <v>88</v>
      </c>
      <c r="Y69" s="1" t="n">
        <v>12</v>
      </c>
      <c r="Z69" s="1" t="n">
        <v>1</v>
      </c>
      <c r="AA69" s="1" t="n">
        <v>3</v>
      </c>
      <c r="AB69" s="1" t="n">
        <v>2</v>
      </c>
      <c r="AC69" s="1" t="s">
        <v>328</v>
      </c>
      <c r="AD69" s="19" t="s">
        <v>87</v>
      </c>
      <c r="AE69" s="19" t="s">
        <v>96</v>
      </c>
      <c r="AF69" s="19" t="s">
        <v>96</v>
      </c>
      <c r="AG69" s="19" t="s">
        <v>96</v>
      </c>
      <c r="AH69" s="19" t="s">
        <v>89</v>
      </c>
      <c r="AI69" s="19" t="s">
        <v>87</v>
      </c>
      <c r="AJ69" s="19" t="s">
        <v>96</v>
      </c>
      <c r="AK69" s="19" t="s">
        <v>96</v>
      </c>
      <c r="AL69" s="19" t="s">
        <v>96</v>
      </c>
      <c r="AM69" s="19" t="s">
        <v>89</v>
      </c>
      <c r="AN69" s="20" t="n">
        <v>8000000000</v>
      </c>
      <c r="AO69" s="21" t="s">
        <v>87</v>
      </c>
      <c r="AP69" s="1" t="n">
        <v>39</v>
      </c>
      <c r="AQ69" s="1" t="n">
        <v>6.5</v>
      </c>
      <c r="AR69" s="1" t="n">
        <v>487</v>
      </c>
      <c r="AS69" s="1" t="n">
        <v>7</v>
      </c>
      <c r="AT69" s="19" t="s">
        <v>87</v>
      </c>
      <c r="AU69" s="1" t="n">
        <v>0.006</v>
      </c>
      <c r="AV69" s="1" t="s">
        <v>130</v>
      </c>
      <c r="AW69" s="19" t="s">
        <v>87</v>
      </c>
      <c r="AX69" s="19" t="s">
        <v>94</v>
      </c>
      <c r="AY69" s="19" t="s">
        <v>95</v>
      </c>
      <c r="AZ69" s="19" t="s">
        <v>95</v>
      </c>
      <c r="BA69" s="19" t="s">
        <v>95</v>
      </c>
      <c r="BB69" s="19" t="s">
        <v>87</v>
      </c>
      <c r="BC69" s="19" t="s">
        <v>87</v>
      </c>
      <c r="BD69" s="19" t="s">
        <v>96</v>
      </c>
      <c r="BE69" s="19" t="s">
        <v>87</v>
      </c>
      <c r="BF69" s="19" t="s">
        <v>96</v>
      </c>
      <c r="BG69" s="19" t="s">
        <v>87</v>
      </c>
      <c r="BH69" s="19" t="s">
        <v>96</v>
      </c>
      <c r="BI69" s="19" t="s">
        <v>87</v>
      </c>
      <c r="BJ69" s="19" t="s">
        <v>96</v>
      </c>
      <c r="BK69" s="1" t="n">
        <v>16.325934953727</v>
      </c>
      <c r="BL69" s="1" t="n">
        <v>0.0107623445743391</v>
      </c>
      <c r="BM69" s="1" t="n">
        <v>0.00300554536821985</v>
      </c>
      <c r="BN69" s="1" t="n">
        <v>17.753297125018</v>
      </c>
      <c r="BO69" s="1" t="n">
        <v>0.0108393755040379</v>
      </c>
      <c r="BP69" s="1" t="n">
        <v>0.00311242825597789</v>
      </c>
      <c r="BQ69" s="1" t="s">
        <v>324</v>
      </c>
      <c r="BR69" s="19"/>
      <c r="BS69" s="19"/>
      <c r="BT69" s="19"/>
      <c r="BU69" s="19"/>
      <c r="BV69" s="19"/>
      <c r="BW69" s="19"/>
      <c r="BX69" s="19"/>
      <c r="BY69" s="19"/>
      <c r="BZ69" s="19"/>
      <c r="CA69" s="19"/>
    </row>
    <row r="70" customFormat="false" ht="14.4" hidden="false" customHeight="false" outlineLevel="0" collapsed="false">
      <c r="A70" s="15" t="s">
        <v>313</v>
      </c>
      <c r="B70" s="15" t="s">
        <v>314</v>
      </c>
      <c r="C70" s="1" t="n">
        <v>321050</v>
      </c>
      <c r="D70" s="1" t="n">
        <v>20560</v>
      </c>
      <c r="E70" s="19" t="n">
        <f aca="false">46.2</f>
        <v>46.2</v>
      </c>
      <c r="F70" s="1" t="n">
        <v>-122.18</v>
      </c>
      <c r="G70" s="1" t="n">
        <v>2100</v>
      </c>
      <c r="H70" s="16" t="n">
        <v>2005</v>
      </c>
      <c r="I70" s="17" t="s">
        <v>329</v>
      </c>
      <c r="J70" s="1" t="s">
        <v>330</v>
      </c>
      <c r="K70" s="18" t="n">
        <v>38420.0590277778</v>
      </c>
      <c r="L70" s="1" t="s">
        <v>197</v>
      </c>
      <c r="M70" s="1" t="s">
        <v>154</v>
      </c>
      <c r="N70" s="1" t="n">
        <v>0.45</v>
      </c>
      <c r="O70" s="1" t="n">
        <v>0</v>
      </c>
      <c r="P70" s="1" t="n">
        <v>0.25</v>
      </c>
      <c r="Q70" s="1" t="n">
        <v>0</v>
      </c>
      <c r="R70" s="20" t="n">
        <v>250000000</v>
      </c>
      <c r="S70" s="1" t="n">
        <v>2</v>
      </c>
      <c r="T70" s="20" t="n">
        <v>125000000</v>
      </c>
      <c r="U70" s="20" t="n">
        <v>650000000</v>
      </c>
      <c r="V70" s="1" t="n">
        <v>2</v>
      </c>
      <c r="W70" s="1" t="n">
        <v>1000</v>
      </c>
      <c r="X70" s="1" t="s">
        <v>88</v>
      </c>
      <c r="Y70" s="1" t="n">
        <v>8.5</v>
      </c>
      <c r="Z70" s="1" t="n">
        <v>0</v>
      </c>
      <c r="AA70" s="1" t="n">
        <v>2.5</v>
      </c>
      <c r="AB70" s="1" t="n">
        <v>1</v>
      </c>
      <c r="AC70" s="1" t="s">
        <v>284</v>
      </c>
      <c r="AD70" s="19" t="s">
        <v>87</v>
      </c>
      <c r="AE70" s="19" t="s">
        <v>96</v>
      </c>
      <c r="AF70" s="19" t="s">
        <v>96</v>
      </c>
      <c r="AG70" s="19" t="s">
        <v>96</v>
      </c>
      <c r="AH70" s="19" t="s">
        <v>89</v>
      </c>
      <c r="AI70" s="19" t="s">
        <v>87</v>
      </c>
      <c r="AJ70" s="19" t="s">
        <v>96</v>
      </c>
      <c r="AK70" s="19" t="s">
        <v>96</v>
      </c>
      <c r="AL70" s="19" t="s">
        <v>96</v>
      </c>
      <c r="AM70" s="19" t="s">
        <v>89</v>
      </c>
      <c r="AN70" s="20" t="n">
        <v>0</v>
      </c>
      <c r="AO70" s="20" t="n">
        <v>0</v>
      </c>
      <c r="AP70" s="1" t="n">
        <v>20</v>
      </c>
      <c r="AQ70" s="1" t="n">
        <v>0.45</v>
      </c>
      <c r="AR70" s="1" t="n">
        <v>6.2</v>
      </c>
      <c r="AS70" s="1" t="n">
        <v>3</v>
      </c>
      <c r="AT70" s="1" t="n">
        <v>0.1</v>
      </c>
      <c r="AU70" s="19" t="s">
        <v>87</v>
      </c>
      <c r="AV70" s="1" t="s">
        <v>130</v>
      </c>
      <c r="AW70" s="19" t="s">
        <v>87</v>
      </c>
      <c r="AX70" s="19" t="s">
        <v>94</v>
      </c>
      <c r="AY70" s="19" t="s">
        <v>95</v>
      </c>
      <c r="AZ70" s="19" t="s">
        <v>95</v>
      </c>
      <c r="BA70" s="19" t="s">
        <v>95</v>
      </c>
      <c r="BB70" s="19" t="s">
        <v>87</v>
      </c>
      <c r="BC70" s="19" t="s">
        <v>87</v>
      </c>
      <c r="BD70" s="19" t="s">
        <v>96</v>
      </c>
      <c r="BE70" s="19" t="s">
        <v>87</v>
      </c>
      <c r="BF70" s="19" t="s">
        <v>96</v>
      </c>
      <c r="BG70" s="19" t="s">
        <v>87</v>
      </c>
      <c r="BH70" s="19" t="s">
        <v>96</v>
      </c>
      <c r="BI70" s="19" t="s">
        <v>87</v>
      </c>
      <c r="BJ70" s="19" t="s">
        <v>96</v>
      </c>
      <c r="BK70" s="1" t="n">
        <v>13.3184804910953</v>
      </c>
      <c r="BL70" s="1" t="n">
        <v>0.0105415360620089</v>
      </c>
      <c r="BM70" s="1" t="n">
        <v>0.0033926861656354</v>
      </c>
      <c r="BN70" s="1" t="n">
        <v>15.9355306585802</v>
      </c>
      <c r="BO70" s="1" t="n">
        <v>0.0109029166896758</v>
      </c>
      <c r="BP70" s="1" t="n">
        <v>0.00437207177366886</v>
      </c>
      <c r="BQ70" s="1" t="s">
        <v>331</v>
      </c>
      <c r="BR70" s="19"/>
      <c r="BS70" s="19"/>
      <c r="BT70" s="19"/>
      <c r="BU70" s="19"/>
      <c r="BV70" s="19"/>
      <c r="BW70" s="19"/>
      <c r="BX70" s="19"/>
      <c r="BY70" s="19"/>
      <c r="BZ70" s="19"/>
      <c r="CA70" s="19"/>
    </row>
    <row r="71" customFormat="false" ht="14.4" hidden="false" customHeight="false" outlineLevel="0" collapsed="false">
      <c r="A71" s="15" t="s">
        <v>332</v>
      </c>
      <c r="B71" s="15" t="s">
        <v>95</v>
      </c>
      <c r="C71" s="1" t="n">
        <v>311130</v>
      </c>
      <c r="D71" s="1" t="n">
        <v>19745</v>
      </c>
      <c r="E71" s="19" t="n">
        <f aca="false">52.177</f>
        <v>52.177</v>
      </c>
      <c r="F71" s="1" t="n">
        <v>-175.508</v>
      </c>
      <c r="G71" s="1" t="n">
        <v>300</v>
      </c>
      <c r="H71" s="16" t="n">
        <v>2008</v>
      </c>
      <c r="I71" s="17" t="s">
        <v>333</v>
      </c>
      <c r="J71" s="1" t="s">
        <v>334</v>
      </c>
      <c r="K71" s="18" t="n">
        <v>39667.9173611111</v>
      </c>
      <c r="L71" s="1" t="s">
        <v>86</v>
      </c>
      <c r="M71" s="19" t="s">
        <v>87</v>
      </c>
      <c r="N71" s="1" t="n">
        <v>13.25</v>
      </c>
      <c r="O71" s="1" t="n">
        <v>0</v>
      </c>
      <c r="P71" s="1" t="n">
        <v>2.75</v>
      </c>
      <c r="Q71" s="1" t="n">
        <v>0</v>
      </c>
      <c r="R71" s="20" t="n">
        <v>280000000000</v>
      </c>
      <c r="S71" s="1" t="n">
        <v>0</v>
      </c>
      <c r="T71" s="20" t="n">
        <v>142000000000</v>
      </c>
      <c r="U71" s="20" t="s">
        <v>87</v>
      </c>
      <c r="V71" s="1" t="n">
        <v>2</v>
      </c>
      <c r="W71" s="1" t="n">
        <v>1000</v>
      </c>
      <c r="X71" s="1" t="s">
        <v>88</v>
      </c>
      <c r="Y71" s="1" t="n">
        <v>14</v>
      </c>
      <c r="Z71" s="1" t="n">
        <v>0</v>
      </c>
      <c r="AA71" s="1" t="n">
        <v>4</v>
      </c>
      <c r="AB71" s="1" t="n">
        <v>0</v>
      </c>
      <c r="AC71" s="1" t="s">
        <v>105</v>
      </c>
      <c r="AD71" s="1" t="n">
        <v>13</v>
      </c>
      <c r="AE71" s="1" t="n">
        <v>0</v>
      </c>
      <c r="AF71" s="1" t="n">
        <v>3</v>
      </c>
      <c r="AG71" s="1" t="n">
        <v>0</v>
      </c>
      <c r="AH71" s="1" t="s">
        <v>105</v>
      </c>
      <c r="AI71" s="1" t="n">
        <v>10</v>
      </c>
      <c r="AJ71" s="1" t="n">
        <v>0</v>
      </c>
      <c r="AK71" s="1" t="n">
        <v>3</v>
      </c>
      <c r="AL71" s="1" t="n">
        <v>0</v>
      </c>
      <c r="AM71" s="1" t="s">
        <v>105</v>
      </c>
      <c r="AN71" s="21" t="s">
        <v>87</v>
      </c>
      <c r="AO71" s="21" t="s">
        <v>87</v>
      </c>
      <c r="AP71" s="1" t="n">
        <v>8</v>
      </c>
      <c r="AQ71" s="1" t="n">
        <v>7.3</v>
      </c>
      <c r="AR71" s="1" t="n">
        <v>52</v>
      </c>
      <c r="AS71" s="1" t="n">
        <v>3</v>
      </c>
      <c r="AT71" s="1" t="n">
        <v>1</v>
      </c>
      <c r="AU71" s="19" t="s">
        <v>87</v>
      </c>
      <c r="AV71" s="1" t="s">
        <v>100</v>
      </c>
      <c r="AW71" s="1" t="n">
        <v>0.5</v>
      </c>
      <c r="AX71" s="19" t="s">
        <v>94</v>
      </c>
      <c r="AY71" s="19" t="s">
        <v>95</v>
      </c>
      <c r="AZ71" s="19" t="s">
        <v>95</v>
      </c>
      <c r="BA71" s="19" t="s">
        <v>95</v>
      </c>
      <c r="BB71" s="19" t="s">
        <v>87</v>
      </c>
      <c r="BC71" s="19" t="s">
        <v>87</v>
      </c>
      <c r="BD71" s="19" t="s">
        <v>96</v>
      </c>
      <c r="BE71" s="19" t="s">
        <v>87</v>
      </c>
      <c r="BF71" s="19" t="s">
        <v>96</v>
      </c>
      <c r="BG71" s="1" t="n">
        <v>6</v>
      </c>
      <c r="BH71" s="1" t="n">
        <v>0.9</v>
      </c>
      <c r="BI71" s="19" t="s">
        <v>87</v>
      </c>
      <c r="BJ71" s="19" t="s">
        <v>96</v>
      </c>
      <c r="BK71" s="1" t="n">
        <v>8.51349525699949</v>
      </c>
      <c r="BL71" s="1" t="n">
        <v>0.0140902391836751</v>
      </c>
      <c r="BM71" s="1" t="n">
        <v>0.00103366646373469</v>
      </c>
      <c r="BN71" s="1" t="n">
        <v>11.1096427486199</v>
      </c>
      <c r="BO71" s="1" t="n">
        <v>0.0143307683770535</v>
      </c>
      <c r="BP71" s="1" t="n">
        <v>0.00128745801268072</v>
      </c>
      <c r="BQ71" s="1" t="s">
        <v>335</v>
      </c>
      <c r="BR71" s="19"/>
      <c r="BS71" s="19"/>
      <c r="BT71" s="19"/>
      <c r="BU71" s="19"/>
      <c r="BV71" s="19"/>
      <c r="BW71" s="19"/>
      <c r="BX71" s="19"/>
      <c r="BY71" s="19"/>
      <c r="BZ71" s="19"/>
      <c r="CA71" s="19"/>
    </row>
    <row r="72" customFormat="false" ht="14.4" hidden="false" customHeight="false" outlineLevel="0" collapsed="false">
      <c r="A72" s="15" t="s">
        <v>336</v>
      </c>
      <c r="B72" s="15" t="s">
        <v>337</v>
      </c>
      <c r="C72" s="1" t="n">
        <v>263280</v>
      </c>
      <c r="D72" s="1" t="n">
        <v>15955</v>
      </c>
      <c r="E72" s="1" t="n">
        <v>-7.93</v>
      </c>
      <c r="F72" s="19" t="n">
        <f aca="false">112.308</f>
        <v>112.308</v>
      </c>
      <c r="G72" s="1" t="n">
        <v>1731</v>
      </c>
      <c r="H72" s="16" t="n">
        <v>1951</v>
      </c>
      <c r="I72" s="17" t="s">
        <v>338</v>
      </c>
      <c r="J72" s="1" t="s">
        <v>339</v>
      </c>
      <c r="K72" s="18" t="n">
        <v>18870.9791666667</v>
      </c>
      <c r="L72" s="1" t="s">
        <v>87</v>
      </c>
      <c r="M72" s="1" t="s">
        <v>120</v>
      </c>
      <c r="N72" s="1" t="n">
        <v>9.5</v>
      </c>
      <c r="O72" s="1" t="n">
        <v>1</v>
      </c>
      <c r="P72" s="1" t="n">
        <v>2</v>
      </c>
      <c r="Q72" s="1" t="n">
        <v>1</v>
      </c>
      <c r="R72" s="20" t="n">
        <v>120000000000</v>
      </c>
      <c r="S72" s="1" t="n">
        <v>1</v>
      </c>
      <c r="T72" s="20" t="s">
        <v>87</v>
      </c>
      <c r="U72" s="20" t="s">
        <v>87</v>
      </c>
      <c r="V72" s="20" t="s">
        <v>96</v>
      </c>
      <c r="W72" s="1" t="n">
        <v>1000</v>
      </c>
      <c r="X72" s="1" t="s">
        <v>88</v>
      </c>
      <c r="Y72" s="1" t="n">
        <v>10</v>
      </c>
      <c r="Z72" s="1" t="n">
        <v>1</v>
      </c>
      <c r="AA72" s="1" t="n">
        <v>4</v>
      </c>
      <c r="AB72" s="1" t="n">
        <v>2</v>
      </c>
      <c r="AC72" s="1" t="s">
        <v>90</v>
      </c>
      <c r="AD72" s="19" t="s">
        <v>87</v>
      </c>
      <c r="AE72" s="19" t="s">
        <v>96</v>
      </c>
      <c r="AF72" s="19" t="s">
        <v>96</v>
      </c>
      <c r="AG72" s="19" t="s">
        <v>96</v>
      </c>
      <c r="AH72" s="19" t="s">
        <v>89</v>
      </c>
      <c r="AI72" s="19" t="s">
        <v>87</v>
      </c>
      <c r="AJ72" s="19" t="s">
        <v>96</v>
      </c>
      <c r="AK72" s="19" t="s">
        <v>96</v>
      </c>
      <c r="AL72" s="19" t="s">
        <v>96</v>
      </c>
      <c r="AM72" s="19" t="s">
        <v>89</v>
      </c>
      <c r="AN72" s="20" t="n">
        <v>80000000000</v>
      </c>
      <c r="AO72" s="21" t="s">
        <v>87</v>
      </c>
      <c r="AP72" s="19" t="s">
        <v>87</v>
      </c>
      <c r="AQ72" s="19" t="s">
        <v>87</v>
      </c>
      <c r="AR72" s="19" t="s">
        <v>87</v>
      </c>
      <c r="AS72" s="19" t="s">
        <v>87</v>
      </c>
      <c r="AT72" s="19" t="s">
        <v>87</v>
      </c>
      <c r="AU72" s="19" t="s">
        <v>87</v>
      </c>
      <c r="AV72" s="19" t="s">
        <v>87</v>
      </c>
      <c r="AW72" s="19" t="s">
        <v>87</v>
      </c>
      <c r="AX72" s="19" t="s">
        <v>94</v>
      </c>
      <c r="AY72" s="19" t="s">
        <v>95</v>
      </c>
      <c r="AZ72" s="19" t="s">
        <v>95</v>
      </c>
      <c r="BA72" s="19" t="s">
        <v>95</v>
      </c>
      <c r="BB72" s="19" t="s">
        <v>87</v>
      </c>
      <c r="BC72" s="19" t="s">
        <v>87</v>
      </c>
      <c r="BD72" s="19" t="s">
        <v>96</v>
      </c>
      <c r="BE72" s="19" t="s">
        <v>87</v>
      </c>
      <c r="BF72" s="19" t="s">
        <v>96</v>
      </c>
      <c r="BG72" s="19" t="s">
        <v>87</v>
      </c>
      <c r="BH72" s="19" t="s">
        <v>96</v>
      </c>
      <c r="BI72" s="19" t="s">
        <v>87</v>
      </c>
      <c r="BJ72" s="19" t="s">
        <v>96</v>
      </c>
      <c r="BK72" s="1" t="n">
        <v>11.3134503471697</v>
      </c>
      <c r="BL72" s="1" t="n">
        <v>0.0119157690819094</v>
      </c>
      <c r="BM72" s="1" t="n">
        <v>0.00189834097640492</v>
      </c>
      <c r="BN72" s="1" t="n">
        <v>7.12656376375632</v>
      </c>
      <c r="BO72" s="1" t="n">
        <v>0.0114256796858552</v>
      </c>
      <c r="BP72" s="1" t="n">
        <v>0.00133625861678902</v>
      </c>
      <c r="BQ72" s="1" t="s">
        <v>340</v>
      </c>
      <c r="BR72" s="19"/>
      <c r="BS72" s="19"/>
      <c r="BT72" s="19"/>
      <c r="BU72" s="19"/>
      <c r="BV72" s="19"/>
      <c r="BW72" s="19"/>
      <c r="BX72" s="19"/>
      <c r="BY72" s="19"/>
      <c r="BZ72" s="19"/>
      <c r="CA72" s="19"/>
    </row>
    <row r="73" customFormat="false" ht="14.4" hidden="false" customHeight="false" outlineLevel="0" collapsed="false">
      <c r="A73" s="15" t="s">
        <v>336</v>
      </c>
      <c r="B73" s="15" t="s">
        <v>337</v>
      </c>
      <c r="C73" s="1" t="n">
        <v>263280</v>
      </c>
      <c r="D73" s="1" t="n">
        <v>15957</v>
      </c>
      <c r="E73" s="1" t="n">
        <v>-7.93</v>
      </c>
      <c r="F73" s="19" t="n">
        <f aca="false">112.308</f>
        <v>112.308</v>
      </c>
      <c r="G73" s="1" t="n">
        <v>1731</v>
      </c>
      <c r="H73" s="16" t="n">
        <v>1990</v>
      </c>
      <c r="I73" s="17" t="s">
        <v>341</v>
      </c>
      <c r="J73" s="1" t="s">
        <v>342</v>
      </c>
      <c r="K73" s="18" t="n">
        <v>32914.2326388889</v>
      </c>
      <c r="L73" s="1" t="s">
        <v>86</v>
      </c>
      <c r="M73" s="19" t="s">
        <v>87</v>
      </c>
      <c r="N73" s="1" t="n">
        <v>4</v>
      </c>
      <c r="O73" s="1" t="n">
        <v>0</v>
      </c>
      <c r="P73" s="1" t="n">
        <v>1</v>
      </c>
      <c r="Q73" s="1" t="n">
        <v>2</v>
      </c>
      <c r="R73" s="20" t="n">
        <v>100000000000</v>
      </c>
      <c r="S73" s="1" t="n">
        <v>1</v>
      </c>
      <c r="T73" s="20" t="s">
        <v>87</v>
      </c>
      <c r="U73" s="20" t="s">
        <v>87</v>
      </c>
      <c r="V73" s="20" t="s">
        <v>96</v>
      </c>
      <c r="W73" s="1" t="n">
        <v>1000</v>
      </c>
      <c r="X73" s="1" t="s">
        <v>88</v>
      </c>
      <c r="Y73" s="1" t="n">
        <v>12</v>
      </c>
      <c r="Z73" s="1" t="n">
        <v>0</v>
      </c>
      <c r="AA73" s="1" t="n">
        <v>3</v>
      </c>
      <c r="AB73" s="1" t="n">
        <v>2</v>
      </c>
      <c r="AC73" s="1" t="s">
        <v>187</v>
      </c>
      <c r="AD73" s="19" t="s">
        <v>87</v>
      </c>
      <c r="AE73" s="19" t="s">
        <v>96</v>
      </c>
      <c r="AF73" s="19" t="s">
        <v>96</v>
      </c>
      <c r="AG73" s="19" t="s">
        <v>96</v>
      </c>
      <c r="AH73" s="19" t="s">
        <v>89</v>
      </c>
      <c r="AI73" s="19" t="s">
        <v>87</v>
      </c>
      <c r="AJ73" s="19" t="s">
        <v>96</v>
      </c>
      <c r="AK73" s="19" t="s">
        <v>96</v>
      </c>
      <c r="AL73" s="19" t="s">
        <v>96</v>
      </c>
      <c r="AM73" s="19" t="s">
        <v>89</v>
      </c>
      <c r="AN73" s="20" t="n">
        <v>26000000000</v>
      </c>
      <c r="AO73" s="21" t="s">
        <v>87</v>
      </c>
      <c r="AP73" s="1" t="n">
        <v>30</v>
      </c>
      <c r="AQ73" s="1" t="n">
        <v>1.3</v>
      </c>
      <c r="AR73" s="1" t="n">
        <v>35</v>
      </c>
      <c r="AS73" s="1" t="n">
        <v>8</v>
      </c>
      <c r="AT73" s="1" t="n">
        <v>1.3</v>
      </c>
      <c r="AU73" s="1" t="n">
        <v>35</v>
      </c>
      <c r="AV73" s="19" t="s">
        <v>87</v>
      </c>
      <c r="AW73" s="1" t="n">
        <v>0.1</v>
      </c>
      <c r="AX73" s="19" t="s">
        <v>94</v>
      </c>
      <c r="AY73" s="19" t="s">
        <v>95</v>
      </c>
      <c r="AZ73" s="19" t="s">
        <v>95</v>
      </c>
      <c r="BA73" s="19" t="s">
        <v>95</v>
      </c>
      <c r="BB73" s="19" t="s">
        <v>87</v>
      </c>
      <c r="BC73" s="19" t="s">
        <v>87</v>
      </c>
      <c r="BD73" s="19" t="s">
        <v>96</v>
      </c>
      <c r="BE73" s="19" t="s">
        <v>87</v>
      </c>
      <c r="BF73" s="19" t="s">
        <v>96</v>
      </c>
      <c r="BG73" s="19" t="s">
        <v>87</v>
      </c>
      <c r="BH73" s="19" t="s">
        <v>96</v>
      </c>
      <c r="BI73" s="19" t="s">
        <v>87</v>
      </c>
      <c r="BJ73" s="19" t="s">
        <v>96</v>
      </c>
      <c r="BK73" s="1" t="n">
        <v>4.9824308925724</v>
      </c>
      <c r="BL73" s="1" t="n">
        <v>0.0111082665164639</v>
      </c>
      <c r="BM73" s="1" t="n">
        <v>0.000664177749564783</v>
      </c>
      <c r="BN73" s="1" t="n">
        <v>3.33948764520688</v>
      </c>
      <c r="BO73" s="1" t="n">
        <v>0.0106211139652565</v>
      </c>
      <c r="BP73" s="1" t="n">
        <v>0.000419563235996298</v>
      </c>
      <c r="BQ73" s="1" t="s">
        <v>343</v>
      </c>
      <c r="BR73" s="19"/>
      <c r="BS73" s="19"/>
      <c r="BT73" s="19"/>
      <c r="BU73" s="19"/>
      <c r="BV73" s="19"/>
      <c r="BW73" s="19"/>
      <c r="BX73" s="19"/>
      <c r="BY73" s="19"/>
      <c r="BZ73" s="19"/>
      <c r="CA73" s="19"/>
    </row>
    <row r="74" customFormat="false" ht="14.4" hidden="false" customHeight="false" outlineLevel="0" collapsed="false">
      <c r="A74" s="15" t="s">
        <v>336</v>
      </c>
      <c r="B74" s="15" t="s">
        <v>337</v>
      </c>
      <c r="C74" s="1" t="n">
        <v>263280</v>
      </c>
      <c r="D74" s="1" t="n">
        <v>20934</v>
      </c>
      <c r="E74" s="1" t="n">
        <v>-7.93</v>
      </c>
      <c r="F74" s="19" t="n">
        <f aca="false">112.308</f>
        <v>112.308</v>
      </c>
      <c r="G74" s="1" t="n">
        <v>1731</v>
      </c>
      <c r="H74" s="16" t="n">
        <v>2014</v>
      </c>
      <c r="I74" s="17" t="s">
        <v>344</v>
      </c>
      <c r="J74" s="1" t="s">
        <v>345</v>
      </c>
      <c r="K74" s="18" t="n">
        <v>41683.6597222222</v>
      </c>
      <c r="L74" s="1" t="s">
        <v>86</v>
      </c>
      <c r="M74" s="1" t="s">
        <v>120</v>
      </c>
      <c r="N74" s="1" t="n">
        <v>2.325</v>
      </c>
      <c r="O74" s="1" t="n">
        <v>0</v>
      </c>
      <c r="P74" s="1" t="n">
        <v>0.7</v>
      </c>
      <c r="Q74" s="1" t="n">
        <v>0</v>
      </c>
      <c r="R74" s="20" t="n">
        <v>497000000000</v>
      </c>
      <c r="S74" s="1" t="n">
        <v>0</v>
      </c>
      <c r="T74" s="20" t="n">
        <v>176000000000</v>
      </c>
      <c r="U74" s="20" t="n">
        <v>176000000000</v>
      </c>
      <c r="V74" s="1" t="n">
        <v>0</v>
      </c>
      <c r="W74" s="1" t="n">
        <v>1400</v>
      </c>
      <c r="X74" s="1" t="s">
        <v>88</v>
      </c>
      <c r="Y74" s="1" t="n">
        <v>23</v>
      </c>
      <c r="Z74" s="1" t="n">
        <v>0</v>
      </c>
      <c r="AA74" s="1" t="n">
        <v>3</v>
      </c>
      <c r="AB74" s="1" t="n">
        <v>0</v>
      </c>
      <c r="AC74" s="1" t="s">
        <v>105</v>
      </c>
      <c r="AD74" s="1" t="n">
        <v>18</v>
      </c>
      <c r="AE74" s="1" t="n">
        <v>0</v>
      </c>
      <c r="AF74" s="1" t="n">
        <v>2</v>
      </c>
      <c r="AG74" s="1" t="n">
        <v>0</v>
      </c>
      <c r="AH74" s="1" t="s">
        <v>105</v>
      </c>
      <c r="AI74" s="1" t="n">
        <v>20</v>
      </c>
      <c r="AJ74" s="1" t="n">
        <v>0</v>
      </c>
      <c r="AK74" s="1" t="n">
        <v>2</v>
      </c>
      <c r="AL74" s="1" t="n">
        <v>0</v>
      </c>
      <c r="AM74" s="1" t="s">
        <v>105</v>
      </c>
      <c r="AN74" s="20" t="n">
        <v>0</v>
      </c>
      <c r="AO74" s="21" t="s">
        <v>87</v>
      </c>
      <c r="AP74" s="1" t="n">
        <v>56</v>
      </c>
      <c r="AQ74" s="1" t="n">
        <v>3.3</v>
      </c>
      <c r="AR74" s="1" t="n">
        <v>215</v>
      </c>
      <c r="AS74" s="1" t="n">
        <v>4</v>
      </c>
      <c r="AT74" s="1" t="n">
        <v>0.1</v>
      </c>
      <c r="AU74" s="19" t="s">
        <v>87</v>
      </c>
      <c r="AV74" s="1" t="s">
        <v>93</v>
      </c>
      <c r="AW74" s="1" t="n">
        <v>0.05</v>
      </c>
      <c r="AX74" s="19" t="s">
        <v>94</v>
      </c>
      <c r="AY74" s="19" t="s">
        <v>95</v>
      </c>
      <c r="AZ74" s="19" t="s">
        <v>95</v>
      </c>
      <c r="BA74" s="19" t="s">
        <v>95</v>
      </c>
      <c r="BB74" s="19" t="s">
        <v>87</v>
      </c>
      <c r="BC74" s="19" t="s">
        <v>87</v>
      </c>
      <c r="BD74" s="19" t="s">
        <v>96</v>
      </c>
      <c r="BE74" s="19" t="s">
        <v>87</v>
      </c>
      <c r="BF74" s="19" t="s">
        <v>96</v>
      </c>
      <c r="BG74" s="19" t="s">
        <v>87</v>
      </c>
      <c r="BH74" s="19" t="s">
        <v>96</v>
      </c>
      <c r="BI74" s="19" t="s">
        <v>87</v>
      </c>
      <c r="BJ74" s="19" t="s">
        <v>96</v>
      </c>
      <c r="BK74" s="1" t="n">
        <v>12.2942527858815</v>
      </c>
      <c r="BL74" s="1" t="n">
        <v>0.0151740397371463</v>
      </c>
      <c r="BM74" s="1" t="n">
        <v>0.000931167515012785</v>
      </c>
      <c r="BN74" s="1" t="n">
        <v>13.087556188725</v>
      </c>
      <c r="BO74" s="1" t="n">
        <v>0.0151546450289832</v>
      </c>
      <c r="BP74" s="1" t="n">
        <v>0.000982471141844951</v>
      </c>
      <c r="BQ74" s="1" t="s">
        <v>346</v>
      </c>
      <c r="BR74" s="19"/>
      <c r="BS74" s="19"/>
      <c r="BT74" s="19"/>
      <c r="BU74" s="19"/>
      <c r="BV74" s="19"/>
      <c r="BW74" s="19"/>
      <c r="BX74" s="19"/>
      <c r="BY74" s="19"/>
      <c r="BZ74" s="19"/>
      <c r="CA74" s="19"/>
    </row>
    <row r="75" customFormat="false" ht="14.4" hidden="false" customHeight="false" outlineLevel="0" collapsed="false">
      <c r="A75" s="15" t="s">
        <v>347</v>
      </c>
      <c r="B75" s="15" t="s">
        <v>348</v>
      </c>
      <c r="C75" s="1" t="n">
        <v>355100</v>
      </c>
      <c r="D75" s="1" t="n">
        <v>11868</v>
      </c>
      <c r="E75" s="1" t="n">
        <v>-23.37</v>
      </c>
      <c r="F75" s="1" t="n">
        <v>-67.73</v>
      </c>
      <c r="G75" s="1" t="n">
        <v>5450</v>
      </c>
      <c r="H75" s="16" t="n">
        <v>1993</v>
      </c>
      <c r="I75" s="17" t="s">
        <v>349</v>
      </c>
      <c r="J75" s="1" t="s">
        <v>350</v>
      </c>
      <c r="K75" s="18" t="n">
        <v>34078.0833333333</v>
      </c>
      <c r="L75" s="1" t="s">
        <v>86</v>
      </c>
      <c r="M75" s="1" t="s">
        <v>120</v>
      </c>
      <c r="N75" s="1" t="n">
        <v>30</v>
      </c>
      <c r="O75" s="1" t="n">
        <v>1</v>
      </c>
      <c r="P75" s="1" t="n">
        <v>18</v>
      </c>
      <c r="Q75" s="1" t="n">
        <v>1</v>
      </c>
      <c r="R75" s="20" t="n">
        <v>250000000000</v>
      </c>
      <c r="S75" s="1" t="n">
        <v>1</v>
      </c>
      <c r="T75" s="20" t="s">
        <v>87</v>
      </c>
      <c r="U75" s="20" t="s">
        <v>87</v>
      </c>
      <c r="V75" s="1" t="n">
        <v>2</v>
      </c>
      <c r="W75" s="1" t="n">
        <v>1000</v>
      </c>
      <c r="X75" s="1" t="s">
        <v>88</v>
      </c>
      <c r="Y75" s="1" t="n">
        <v>15</v>
      </c>
      <c r="Z75" s="1" t="n">
        <v>1</v>
      </c>
      <c r="AA75" s="1" t="n">
        <v>7</v>
      </c>
      <c r="AB75" s="1" t="n">
        <v>1</v>
      </c>
      <c r="AC75" s="1" t="s">
        <v>187</v>
      </c>
      <c r="AD75" s="19" t="s">
        <v>87</v>
      </c>
      <c r="AE75" s="19" t="s">
        <v>96</v>
      </c>
      <c r="AF75" s="19" t="s">
        <v>96</v>
      </c>
      <c r="AG75" s="19" t="s">
        <v>96</v>
      </c>
      <c r="AH75" s="19" t="s">
        <v>89</v>
      </c>
      <c r="AI75" s="19" t="s">
        <v>87</v>
      </c>
      <c r="AJ75" s="19" t="s">
        <v>96</v>
      </c>
      <c r="AK75" s="19" t="s">
        <v>96</v>
      </c>
      <c r="AL75" s="19" t="s">
        <v>96</v>
      </c>
      <c r="AM75" s="19" t="s">
        <v>89</v>
      </c>
      <c r="AN75" s="20" t="n">
        <v>4810000000</v>
      </c>
      <c r="AO75" s="21" t="s">
        <v>87</v>
      </c>
      <c r="AP75" s="19" t="s">
        <v>87</v>
      </c>
      <c r="AQ75" s="19" t="s">
        <v>87</v>
      </c>
      <c r="AR75" s="19" t="s">
        <v>87</v>
      </c>
      <c r="AS75" s="1" t="n">
        <v>4</v>
      </c>
      <c r="AT75" s="1" t="n">
        <v>0.1</v>
      </c>
      <c r="AU75" s="19" t="s">
        <v>87</v>
      </c>
      <c r="AV75" s="1" t="s">
        <v>130</v>
      </c>
      <c r="AW75" s="19" t="s">
        <v>87</v>
      </c>
      <c r="AX75" s="19" t="s">
        <v>94</v>
      </c>
      <c r="AY75" s="19" t="s">
        <v>95</v>
      </c>
      <c r="AZ75" s="19" t="s">
        <v>95</v>
      </c>
      <c r="BA75" s="19" t="s">
        <v>95</v>
      </c>
      <c r="BB75" s="19" t="s">
        <v>87</v>
      </c>
      <c r="BC75" s="19" t="s">
        <v>87</v>
      </c>
      <c r="BD75" s="19" t="s">
        <v>96</v>
      </c>
      <c r="BE75" s="19" t="s">
        <v>87</v>
      </c>
      <c r="BF75" s="19" t="s">
        <v>96</v>
      </c>
      <c r="BG75" s="19" t="s">
        <v>87</v>
      </c>
      <c r="BH75" s="19" t="s">
        <v>96</v>
      </c>
      <c r="BI75" s="19" t="s">
        <v>87</v>
      </c>
      <c r="BJ75" s="19" t="s">
        <v>96</v>
      </c>
      <c r="BK75" s="1" t="n">
        <v>20.488007292392</v>
      </c>
      <c r="BL75" s="1" t="n">
        <v>0.0111739333119217</v>
      </c>
      <c r="BM75" s="1" t="n">
        <v>0.0038445302627456</v>
      </c>
      <c r="BN75" s="1" t="n">
        <v>26.70655900987</v>
      </c>
      <c r="BO75" s="1" t="n">
        <v>0.0110003160799568</v>
      </c>
      <c r="BP75" s="1" t="n">
        <v>0.00459044352777855</v>
      </c>
      <c r="BQ75" s="1" t="s">
        <v>351</v>
      </c>
      <c r="BR75" s="19"/>
      <c r="BS75" s="19"/>
      <c r="BT75" s="19"/>
      <c r="BU75" s="19"/>
      <c r="BV75" s="19"/>
      <c r="BW75" s="19"/>
      <c r="BX75" s="19"/>
      <c r="BY75" s="19"/>
      <c r="BZ75" s="19"/>
      <c r="CA75" s="19"/>
    </row>
    <row r="76" customFormat="false" ht="14.4" hidden="false" customHeight="false" outlineLevel="0" collapsed="false">
      <c r="A76" s="15" t="s">
        <v>352</v>
      </c>
      <c r="B76" s="15" t="s">
        <v>95</v>
      </c>
      <c r="C76" s="1" t="n">
        <v>263250</v>
      </c>
      <c r="D76" s="1" t="n">
        <v>15925</v>
      </c>
      <c r="E76" s="1" t="n">
        <v>-7.54</v>
      </c>
      <c r="F76" s="19" t="n">
        <f aca="false">110.446</f>
        <v>110.446</v>
      </c>
      <c r="G76" s="1" t="n">
        <v>2968</v>
      </c>
      <c r="H76" s="16" t="n">
        <v>2010</v>
      </c>
      <c r="I76" s="17" t="s">
        <v>232</v>
      </c>
      <c r="J76" s="1" t="s">
        <v>353</v>
      </c>
      <c r="K76" s="18" t="n">
        <v>40486.7118055556</v>
      </c>
      <c r="L76" s="1" t="s">
        <v>86</v>
      </c>
      <c r="M76" s="19" t="s">
        <v>87</v>
      </c>
      <c r="N76" s="1" t="n">
        <v>36</v>
      </c>
      <c r="O76" s="1" t="n">
        <v>1</v>
      </c>
      <c r="P76" s="1" t="n">
        <v>12</v>
      </c>
      <c r="Q76" s="1" t="n">
        <v>1</v>
      </c>
      <c r="R76" s="20" t="n">
        <v>22000000000</v>
      </c>
      <c r="S76" s="1" t="n">
        <v>1</v>
      </c>
      <c r="T76" s="20" t="n">
        <v>9130000000</v>
      </c>
      <c r="U76" s="20" t="n">
        <v>23400000000</v>
      </c>
      <c r="V76" s="1" t="n">
        <v>1</v>
      </c>
      <c r="W76" s="1" t="n">
        <v>1000</v>
      </c>
      <c r="X76" s="1" t="s">
        <v>88</v>
      </c>
      <c r="Y76" s="1" t="n">
        <v>17</v>
      </c>
      <c r="Z76" s="1" t="n">
        <v>0</v>
      </c>
      <c r="AA76" s="1" t="n">
        <v>3</v>
      </c>
      <c r="AB76" s="1" t="n">
        <v>2</v>
      </c>
      <c r="AC76" s="1" t="s">
        <v>354</v>
      </c>
      <c r="AD76" s="19" t="s">
        <v>87</v>
      </c>
      <c r="AE76" s="19" t="s">
        <v>96</v>
      </c>
      <c r="AF76" s="19" t="s">
        <v>96</v>
      </c>
      <c r="AG76" s="19" t="s">
        <v>96</v>
      </c>
      <c r="AH76" s="1" t="s">
        <v>89</v>
      </c>
      <c r="AI76" s="1" t="n">
        <v>16.25</v>
      </c>
      <c r="AJ76" s="1" t="n">
        <v>0</v>
      </c>
      <c r="AK76" s="1" t="n">
        <v>1.25</v>
      </c>
      <c r="AL76" s="1" t="n">
        <v>0</v>
      </c>
      <c r="AM76" s="1" t="s">
        <v>105</v>
      </c>
      <c r="AN76" s="20" t="n">
        <v>78000000000</v>
      </c>
      <c r="AO76" s="20" t="n">
        <v>26000000000</v>
      </c>
      <c r="AP76" s="1" t="n">
        <v>60</v>
      </c>
      <c r="AQ76" s="1" t="n">
        <v>4</v>
      </c>
      <c r="AR76" s="1" t="n">
        <v>30</v>
      </c>
      <c r="AS76" s="1" t="n">
        <v>5</v>
      </c>
      <c r="AT76" s="1" t="n">
        <v>1</v>
      </c>
      <c r="AU76" s="19" t="s">
        <v>87</v>
      </c>
      <c r="AV76" s="1" t="s">
        <v>130</v>
      </c>
      <c r="AW76" s="1" t="s">
        <v>355</v>
      </c>
      <c r="AX76" s="19" t="s">
        <v>94</v>
      </c>
      <c r="AY76" s="19" t="s">
        <v>95</v>
      </c>
      <c r="AZ76" s="19" t="s">
        <v>95</v>
      </c>
      <c r="BA76" s="19" t="s">
        <v>95</v>
      </c>
      <c r="BB76" s="19" t="s">
        <v>87</v>
      </c>
      <c r="BC76" s="19" t="s">
        <v>87</v>
      </c>
      <c r="BD76" s="19" t="s">
        <v>96</v>
      </c>
      <c r="BE76" s="19" t="s">
        <v>87</v>
      </c>
      <c r="BF76" s="19" t="s">
        <v>96</v>
      </c>
      <c r="BG76" s="1" t="n">
        <v>5</v>
      </c>
      <c r="BH76" s="1" t="n">
        <v>1</v>
      </c>
      <c r="BI76" s="1" t="n">
        <v>1000</v>
      </c>
      <c r="BJ76" s="1" t="n">
        <v>40</v>
      </c>
      <c r="BK76" s="1" t="n">
        <v>6.52608339323273</v>
      </c>
      <c r="BL76" s="1" t="n">
        <v>0.0110222940614989</v>
      </c>
      <c r="BM76" s="1" t="n">
        <v>0.000871723921235776</v>
      </c>
      <c r="BN76" s="1" t="n">
        <v>5.67971441658583</v>
      </c>
      <c r="BO76" s="1" t="n">
        <v>0.0108670972106409</v>
      </c>
      <c r="BP76" s="1" t="n">
        <v>0.000829350617518306</v>
      </c>
      <c r="BQ76" s="1" t="s">
        <v>356</v>
      </c>
      <c r="BR76" s="19"/>
      <c r="BS76" s="19"/>
      <c r="BT76" s="19"/>
      <c r="BU76" s="19"/>
      <c r="BV76" s="19"/>
      <c r="BW76" s="19"/>
      <c r="BX76" s="19"/>
      <c r="BY76" s="19"/>
      <c r="BZ76" s="19"/>
      <c r="CA76" s="19"/>
    </row>
    <row r="77" customFormat="false" ht="14.4" hidden="false" customHeight="false" outlineLevel="0" collapsed="false">
      <c r="A77" s="15" t="s">
        <v>357</v>
      </c>
      <c r="B77" s="15" t="s">
        <v>358</v>
      </c>
      <c r="C77" s="1" t="n">
        <v>284040</v>
      </c>
      <c r="D77" s="1" t="n">
        <v>18273</v>
      </c>
      <c r="E77" s="19" t="n">
        <f aca="false">34.094</f>
        <v>34.094</v>
      </c>
      <c r="F77" s="19" t="n">
        <f aca="false">139.526</f>
        <v>139.526</v>
      </c>
      <c r="G77" s="1" t="n">
        <v>775</v>
      </c>
      <c r="H77" s="16" t="n">
        <v>2000</v>
      </c>
      <c r="I77" s="17" t="s">
        <v>359</v>
      </c>
      <c r="J77" s="1" t="s">
        <v>360</v>
      </c>
      <c r="K77" s="18" t="n">
        <v>36715.4034722222</v>
      </c>
      <c r="L77" s="1" t="s">
        <v>197</v>
      </c>
      <c r="M77" s="19" t="s">
        <v>87</v>
      </c>
      <c r="N77" s="1" t="n">
        <v>0.32</v>
      </c>
      <c r="O77" s="1" t="n">
        <v>0</v>
      </c>
      <c r="P77" s="1" t="n">
        <v>0.08</v>
      </c>
      <c r="Q77" s="1" t="n">
        <v>2</v>
      </c>
      <c r="R77" s="20" t="n">
        <v>450000000</v>
      </c>
      <c r="S77" s="1" t="n">
        <v>0</v>
      </c>
      <c r="T77" s="20" t="s">
        <v>87</v>
      </c>
      <c r="U77" s="20" t="s">
        <v>87</v>
      </c>
      <c r="V77" s="20" t="s">
        <v>96</v>
      </c>
      <c r="W77" s="1" t="n">
        <v>1000</v>
      </c>
      <c r="X77" s="1" t="s">
        <v>88</v>
      </c>
      <c r="Y77" s="1" t="n">
        <v>2.3</v>
      </c>
      <c r="Z77" s="1" t="n">
        <v>0</v>
      </c>
      <c r="AA77" s="1" t="n">
        <v>0.7</v>
      </c>
      <c r="AB77" s="1" t="n">
        <v>1</v>
      </c>
      <c r="AC77" s="1" t="s">
        <v>90</v>
      </c>
      <c r="AD77" s="19" t="s">
        <v>87</v>
      </c>
      <c r="AE77" s="19" t="s">
        <v>96</v>
      </c>
      <c r="AF77" s="19" t="s">
        <v>96</v>
      </c>
      <c r="AG77" s="19" t="s">
        <v>96</v>
      </c>
      <c r="AH77" s="19" t="s">
        <v>89</v>
      </c>
      <c r="AI77" s="19" t="s">
        <v>87</v>
      </c>
      <c r="AJ77" s="19" t="s">
        <v>96</v>
      </c>
      <c r="AK77" s="19" t="s">
        <v>96</v>
      </c>
      <c r="AL77" s="19" t="s">
        <v>96</v>
      </c>
      <c r="AM77" s="19" t="s">
        <v>89</v>
      </c>
      <c r="AN77" s="20" t="s">
        <v>87</v>
      </c>
      <c r="AO77" s="21" t="s">
        <v>87</v>
      </c>
      <c r="AP77" s="1" t="n">
        <v>50</v>
      </c>
      <c r="AQ77" s="1" t="n">
        <v>0.5</v>
      </c>
      <c r="AR77" s="1" t="n">
        <v>4.5</v>
      </c>
      <c r="AS77" s="1" t="n">
        <v>9</v>
      </c>
      <c r="AT77" s="1" t="n">
        <v>0.05</v>
      </c>
      <c r="AU77" s="19" t="s">
        <v>87</v>
      </c>
      <c r="AV77" s="1" t="s">
        <v>93</v>
      </c>
      <c r="AW77" s="19" t="s">
        <v>87</v>
      </c>
      <c r="AX77" s="19" t="s">
        <v>94</v>
      </c>
      <c r="AY77" s="19" t="s">
        <v>95</v>
      </c>
      <c r="AZ77" s="19" t="s">
        <v>95</v>
      </c>
      <c r="BA77" s="19" t="s">
        <v>95</v>
      </c>
      <c r="BB77" s="19" t="s">
        <v>87</v>
      </c>
      <c r="BC77" s="1" t="s">
        <v>87</v>
      </c>
      <c r="BD77" s="19" t="s">
        <v>96</v>
      </c>
      <c r="BE77" s="19" t="s">
        <v>87</v>
      </c>
      <c r="BF77" s="19" t="s">
        <v>96</v>
      </c>
      <c r="BG77" s="19" t="s">
        <v>87</v>
      </c>
      <c r="BH77" s="19" t="s">
        <v>96</v>
      </c>
      <c r="BI77" s="19" t="s">
        <v>87</v>
      </c>
      <c r="BJ77" s="19" t="s">
        <v>96</v>
      </c>
      <c r="BK77" s="1" t="n">
        <v>15.9807630973747</v>
      </c>
      <c r="BL77" s="1" t="n">
        <v>0.0115965470312478</v>
      </c>
      <c r="BM77" s="1" t="n">
        <v>0.014038211975121</v>
      </c>
      <c r="BN77" s="1" t="n">
        <v>17.5934269653513</v>
      </c>
      <c r="BO77" s="1" t="n">
        <v>0.0130220630691432</v>
      </c>
      <c r="BP77" s="1" t="n">
        <v>0.0168938766006357</v>
      </c>
      <c r="BQ77" s="1" t="s">
        <v>361</v>
      </c>
      <c r="BR77" s="19"/>
      <c r="BS77" s="19"/>
      <c r="BT77" s="19"/>
      <c r="BU77" s="19"/>
      <c r="BV77" s="19"/>
      <c r="BW77" s="19"/>
      <c r="BX77" s="19"/>
      <c r="BY77" s="19"/>
      <c r="BZ77" s="19"/>
      <c r="CA77" s="19"/>
    </row>
    <row r="78" customFormat="false" ht="14.4" hidden="false" customHeight="false" outlineLevel="0" collapsed="false">
      <c r="A78" s="15" t="s">
        <v>357</v>
      </c>
      <c r="B78" s="15" t="s">
        <v>358</v>
      </c>
      <c r="C78" s="1" t="n">
        <v>284040</v>
      </c>
      <c r="D78" s="1" t="n">
        <v>18273</v>
      </c>
      <c r="E78" s="19" t="n">
        <f aca="false">34.094</f>
        <v>34.094</v>
      </c>
      <c r="F78" s="19" t="n">
        <f aca="false">139.526</f>
        <v>139.526</v>
      </c>
      <c r="G78" s="1" t="n">
        <v>775</v>
      </c>
      <c r="H78" s="16" t="n">
        <v>2000</v>
      </c>
      <c r="I78" s="17" t="s">
        <v>362</v>
      </c>
      <c r="J78" s="1" t="s">
        <v>363</v>
      </c>
      <c r="K78" s="18" t="n">
        <v>36747.9583333333</v>
      </c>
      <c r="L78" s="1" t="s">
        <v>103</v>
      </c>
      <c r="M78" s="19" t="s">
        <v>87</v>
      </c>
      <c r="N78" s="1" t="n">
        <v>6.25</v>
      </c>
      <c r="O78" s="1" t="n">
        <v>0</v>
      </c>
      <c r="P78" s="1" t="n">
        <v>2.25</v>
      </c>
      <c r="Q78" s="1" t="n">
        <v>0</v>
      </c>
      <c r="R78" s="20" t="n">
        <v>1230000000</v>
      </c>
      <c r="S78" s="1" t="n">
        <v>0</v>
      </c>
      <c r="T78" s="20" t="s">
        <v>87</v>
      </c>
      <c r="U78" s="20" t="s">
        <v>87</v>
      </c>
      <c r="V78" s="20" t="s">
        <v>96</v>
      </c>
      <c r="W78" s="1" t="n">
        <v>1400</v>
      </c>
      <c r="X78" s="1" t="s">
        <v>88</v>
      </c>
      <c r="Y78" s="1" t="n">
        <v>9</v>
      </c>
      <c r="Z78" s="1" t="n">
        <v>0</v>
      </c>
      <c r="AA78" s="1" t="n">
        <v>3</v>
      </c>
      <c r="AB78" s="1" t="n">
        <v>2</v>
      </c>
      <c r="AC78" s="1" t="s">
        <v>90</v>
      </c>
      <c r="AD78" s="19" t="s">
        <v>87</v>
      </c>
      <c r="AE78" s="19" t="s">
        <v>96</v>
      </c>
      <c r="AF78" s="19" t="s">
        <v>96</v>
      </c>
      <c r="AG78" s="19" t="s">
        <v>96</v>
      </c>
      <c r="AH78" s="19" t="s">
        <v>89</v>
      </c>
      <c r="AI78" s="19" t="s">
        <v>87</v>
      </c>
      <c r="AJ78" s="19" t="s">
        <v>96</v>
      </c>
      <c r="AK78" s="19" t="s">
        <v>96</v>
      </c>
      <c r="AL78" s="19" t="s">
        <v>96</v>
      </c>
      <c r="AM78" s="19" t="s">
        <v>89</v>
      </c>
      <c r="AN78" s="20" t="n">
        <v>0</v>
      </c>
      <c r="AO78" s="21" t="s">
        <v>87</v>
      </c>
      <c r="AP78" s="1" t="n">
        <v>65</v>
      </c>
      <c r="AQ78" s="1" t="n">
        <v>0.5</v>
      </c>
      <c r="AR78" s="1" t="n">
        <v>4.7</v>
      </c>
      <c r="AS78" s="1" t="n">
        <v>8</v>
      </c>
      <c r="AT78" s="1" t="n">
        <v>0.1</v>
      </c>
      <c r="AU78" s="19" t="s">
        <v>87</v>
      </c>
      <c r="AV78" s="1" t="s">
        <v>93</v>
      </c>
      <c r="AW78" s="19" t="s">
        <v>87</v>
      </c>
      <c r="AX78" s="19" t="s">
        <v>94</v>
      </c>
      <c r="AY78" s="19" t="s">
        <v>95</v>
      </c>
      <c r="AZ78" s="19" t="s">
        <v>95</v>
      </c>
      <c r="BA78" s="19" t="s">
        <v>95</v>
      </c>
      <c r="BB78" s="19" t="s">
        <v>87</v>
      </c>
      <c r="BC78" s="1" t="n">
        <v>100</v>
      </c>
      <c r="BD78" s="19" t="s">
        <v>87</v>
      </c>
      <c r="BE78" s="19" t="s">
        <v>87</v>
      </c>
      <c r="BF78" s="19" t="s">
        <v>96</v>
      </c>
      <c r="BG78" s="19" t="s">
        <v>87</v>
      </c>
      <c r="BH78" s="19" t="s">
        <v>96</v>
      </c>
      <c r="BI78" s="19" t="s">
        <v>87</v>
      </c>
      <c r="BJ78" s="19" t="s">
        <v>96</v>
      </c>
      <c r="BK78" s="1" t="n">
        <v>7.60733602031063</v>
      </c>
      <c r="BL78" s="1" t="n">
        <v>0.0113944986053447</v>
      </c>
      <c r="BM78" s="1" t="n">
        <v>0.00148666060316592</v>
      </c>
      <c r="BN78" s="1" t="n">
        <v>6.8583767641049</v>
      </c>
      <c r="BO78" s="1" t="n">
        <v>0.0112174552671295</v>
      </c>
      <c r="BP78" s="1" t="n">
        <v>0.00152246018311892</v>
      </c>
      <c r="BQ78" s="1" t="s">
        <v>361</v>
      </c>
      <c r="BR78" s="19"/>
      <c r="BS78" s="19"/>
      <c r="BT78" s="19"/>
      <c r="BU78" s="19"/>
      <c r="BV78" s="19"/>
      <c r="BW78" s="19"/>
      <c r="BX78" s="19"/>
      <c r="BY78" s="19"/>
      <c r="BZ78" s="19"/>
      <c r="CA78" s="19"/>
    </row>
    <row r="79" customFormat="false" ht="14.4" hidden="false" customHeight="false" outlineLevel="0" collapsed="false">
      <c r="A79" s="15" t="s">
        <v>357</v>
      </c>
      <c r="B79" s="15" t="s">
        <v>358</v>
      </c>
      <c r="C79" s="1" t="n">
        <v>284040</v>
      </c>
      <c r="D79" s="1" t="n">
        <v>18273</v>
      </c>
      <c r="E79" s="19" t="n">
        <f aca="false">34.094</f>
        <v>34.094</v>
      </c>
      <c r="F79" s="19" t="n">
        <f aca="false">139.526</f>
        <v>139.526</v>
      </c>
      <c r="G79" s="1" t="n">
        <v>775</v>
      </c>
      <c r="H79" s="16" t="n">
        <v>2000</v>
      </c>
      <c r="I79" s="17" t="s">
        <v>364</v>
      </c>
      <c r="J79" s="1" t="s">
        <v>365</v>
      </c>
      <c r="K79" s="18" t="n">
        <v>36756.3368055556</v>
      </c>
      <c r="L79" s="1" t="s">
        <v>103</v>
      </c>
      <c r="M79" s="1" t="s">
        <v>120</v>
      </c>
      <c r="N79" s="1" t="n">
        <v>3.43</v>
      </c>
      <c r="O79" s="1" t="n">
        <v>0</v>
      </c>
      <c r="P79" s="1" t="n">
        <v>1.12</v>
      </c>
      <c r="Q79" s="1" t="n">
        <v>0</v>
      </c>
      <c r="R79" s="20" t="n">
        <v>10500000000</v>
      </c>
      <c r="S79" s="1" t="n">
        <v>0</v>
      </c>
      <c r="T79" s="20" t="s">
        <v>87</v>
      </c>
      <c r="U79" s="20" t="s">
        <v>87</v>
      </c>
      <c r="V79" s="20" t="s">
        <v>96</v>
      </c>
      <c r="W79" s="1" t="n">
        <v>1400</v>
      </c>
      <c r="X79" s="1" t="s">
        <v>88</v>
      </c>
      <c r="Y79" s="1" t="n">
        <v>16</v>
      </c>
      <c r="Z79" s="1" t="n">
        <v>0</v>
      </c>
      <c r="AA79" s="1" t="n">
        <v>4</v>
      </c>
      <c r="AB79" s="1" t="n">
        <v>2</v>
      </c>
      <c r="AC79" s="1" t="s">
        <v>104</v>
      </c>
      <c r="AD79" s="1" t="n">
        <v>11</v>
      </c>
      <c r="AE79" s="1" t="n">
        <v>0</v>
      </c>
      <c r="AF79" s="1" t="n">
        <v>4</v>
      </c>
      <c r="AG79" s="1" t="n">
        <v>0</v>
      </c>
      <c r="AH79" s="1" t="s">
        <v>187</v>
      </c>
      <c r="AI79" s="1" t="n">
        <v>16</v>
      </c>
      <c r="AJ79" s="1" t="n">
        <v>0</v>
      </c>
      <c r="AK79" s="1" t="n">
        <v>1.5</v>
      </c>
      <c r="AL79" s="1" t="n">
        <v>0</v>
      </c>
      <c r="AM79" s="1" t="s">
        <v>105</v>
      </c>
      <c r="AN79" s="20" t="n">
        <v>0</v>
      </c>
      <c r="AO79" s="21" t="s">
        <v>87</v>
      </c>
      <c r="AP79" s="1" t="n">
        <v>65</v>
      </c>
      <c r="AQ79" s="1" t="n">
        <v>0.9</v>
      </c>
      <c r="AR79" s="1" t="n">
        <v>5.4</v>
      </c>
      <c r="AS79" s="1" t="n">
        <v>7</v>
      </c>
      <c r="AT79" s="1" t="n">
        <v>0.32</v>
      </c>
      <c r="AU79" s="19" t="s">
        <v>87</v>
      </c>
      <c r="AV79" s="1" t="s">
        <v>100</v>
      </c>
      <c r="AW79" s="19" t="s">
        <v>87</v>
      </c>
      <c r="AX79" s="19" t="s">
        <v>94</v>
      </c>
      <c r="AY79" s="19" t="s">
        <v>95</v>
      </c>
      <c r="AZ79" s="19" t="s">
        <v>95</v>
      </c>
      <c r="BA79" s="19" t="s">
        <v>95</v>
      </c>
      <c r="BB79" s="19" t="s">
        <v>87</v>
      </c>
      <c r="BC79" s="19" t="s">
        <v>87</v>
      </c>
      <c r="BD79" s="19" t="s">
        <v>96</v>
      </c>
      <c r="BE79" s="19" t="s">
        <v>87</v>
      </c>
      <c r="BF79" s="19" t="s">
        <v>96</v>
      </c>
      <c r="BG79" s="1" t="n">
        <v>2.2</v>
      </c>
      <c r="BH79" s="1" t="n">
        <v>1.4</v>
      </c>
      <c r="BI79" s="1" t="n">
        <v>1100</v>
      </c>
      <c r="BJ79" s="19" t="s">
        <v>87</v>
      </c>
      <c r="BK79" s="1" t="n">
        <v>8.28556114316935</v>
      </c>
      <c r="BL79" s="1" t="n">
        <v>0.0124006348151828</v>
      </c>
      <c r="BM79" s="1" t="n">
        <v>0.000986209110371171</v>
      </c>
      <c r="BN79" s="1" t="n">
        <v>8.58042728967543</v>
      </c>
      <c r="BO79" s="1" t="n">
        <v>0.0120487242496817</v>
      </c>
      <c r="BP79" s="1" t="n">
        <v>0.00113039241644634</v>
      </c>
      <c r="BQ79" s="1" t="s">
        <v>361</v>
      </c>
      <c r="BR79" s="19"/>
      <c r="BS79" s="19"/>
      <c r="BT79" s="19"/>
      <c r="BU79" s="19"/>
      <c r="BV79" s="19"/>
      <c r="BW79" s="19"/>
      <c r="BX79" s="19"/>
      <c r="BY79" s="19"/>
      <c r="BZ79" s="19"/>
      <c r="CA79" s="19"/>
    </row>
    <row r="80" customFormat="false" ht="14.4" hidden="false" customHeight="false" outlineLevel="0" collapsed="false">
      <c r="A80" s="15" t="s">
        <v>366</v>
      </c>
      <c r="B80" s="15" t="s">
        <v>367</v>
      </c>
      <c r="C80" s="1" t="n">
        <v>360050</v>
      </c>
      <c r="D80" s="1" t="n">
        <v>12346</v>
      </c>
      <c r="E80" s="1" t="n">
        <v>16.72</v>
      </c>
      <c r="F80" s="1" t="n">
        <v>-62.18</v>
      </c>
      <c r="G80" s="1" t="n">
        <v>915</v>
      </c>
      <c r="H80" s="26" t="n">
        <v>1997</v>
      </c>
      <c r="I80" s="17" t="s">
        <v>368</v>
      </c>
      <c r="J80" s="1" t="s">
        <v>369</v>
      </c>
      <c r="K80" s="18" t="n">
        <v>35699.7888888889</v>
      </c>
      <c r="L80" s="1" t="s">
        <v>86</v>
      </c>
      <c r="M80" s="19" t="s">
        <v>87</v>
      </c>
      <c r="N80" s="1" t="n">
        <v>1</v>
      </c>
      <c r="O80" s="1" t="n">
        <v>0</v>
      </c>
      <c r="P80" s="1" t="n">
        <v>0.3</v>
      </c>
      <c r="Q80" s="1" t="n">
        <v>2</v>
      </c>
      <c r="R80" s="20" t="n">
        <v>550000000</v>
      </c>
      <c r="S80" s="1" t="n">
        <v>0</v>
      </c>
      <c r="T80" s="20" t="n">
        <v>185000000</v>
      </c>
      <c r="U80" s="20" t="n">
        <v>185000000</v>
      </c>
      <c r="V80" s="1" t="n">
        <v>1</v>
      </c>
      <c r="W80" s="1" t="n">
        <v>1100</v>
      </c>
      <c r="X80" s="1" t="s">
        <v>88</v>
      </c>
      <c r="Y80" s="1" t="n">
        <v>11.3</v>
      </c>
      <c r="Z80" s="1" t="n">
        <v>0</v>
      </c>
      <c r="AA80" s="1" t="n">
        <v>3</v>
      </c>
      <c r="AB80" s="1" t="n">
        <v>2</v>
      </c>
      <c r="AC80" s="1" t="s">
        <v>105</v>
      </c>
      <c r="AD80" s="19" t="s">
        <v>87</v>
      </c>
      <c r="AE80" s="19" t="s">
        <v>96</v>
      </c>
      <c r="AF80" s="19" t="s">
        <v>96</v>
      </c>
      <c r="AG80" s="19" t="s">
        <v>96</v>
      </c>
      <c r="AH80" s="19" t="s">
        <v>89</v>
      </c>
      <c r="AI80" s="19" t="s">
        <v>87</v>
      </c>
      <c r="AJ80" s="19" t="s">
        <v>96</v>
      </c>
      <c r="AK80" s="19" t="s">
        <v>96</v>
      </c>
      <c r="AL80" s="19" t="s">
        <v>96</v>
      </c>
      <c r="AM80" s="19" t="s">
        <v>89</v>
      </c>
      <c r="AN80" s="21" t="s">
        <v>87</v>
      </c>
      <c r="AO80" s="21" t="s">
        <v>87</v>
      </c>
      <c r="AP80" s="1" t="n">
        <v>12</v>
      </c>
      <c r="AQ80" s="1" t="n">
        <v>5.5</v>
      </c>
      <c r="AR80" s="1" t="n">
        <v>9.2</v>
      </c>
      <c r="AS80" s="1" t="n">
        <v>2</v>
      </c>
      <c r="AT80" s="1" t="n">
        <v>1</v>
      </c>
      <c r="AU80" s="19" t="s">
        <v>87</v>
      </c>
      <c r="AV80" s="1" t="s">
        <v>100</v>
      </c>
      <c r="AW80" s="19" t="s">
        <v>87</v>
      </c>
      <c r="AX80" s="19" t="s">
        <v>94</v>
      </c>
      <c r="AY80" s="1" t="s">
        <v>95</v>
      </c>
      <c r="AZ80" s="1" t="s">
        <v>95</v>
      </c>
      <c r="BA80" s="1" t="s">
        <v>95</v>
      </c>
      <c r="BB80" s="19" t="s">
        <v>87</v>
      </c>
      <c r="BC80" s="19" t="s">
        <v>87</v>
      </c>
      <c r="BD80" s="19" t="s">
        <v>96</v>
      </c>
      <c r="BE80" s="19" t="s">
        <v>87</v>
      </c>
      <c r="BF80" s="19" t="s">
        <v>96</v>
      </c>
      <c r="BG80" s="19" t="s">
        <v>87</v>
      </c>
      <c r="BH80" s="19" t="s">
        <v>96</v>
      </c>
      <c r="BI80" s="19" t="s">
        <v>87</v>
      </c>
      <c r="BJ80" s="19" t="s">
        <v>96</v>
      </c>
      <c r="BK80" s="1" t="n">
        <v>4.91845814471413</v>
      </c>
      <c r="BL80" s="1" t="n">
        <v>0.0107048071787741</v>
      </c>
      <c r="BM80" s="1" t="n">
        <v>0.000773916449060097</v>
      </c>
      <c r="BN80" s="1" t="n">
        <v>6.41726676739865</v>
      </c>
      <c r="BO80" s="1" t="n">
        <v>0.0108007507560636</v>
      </c>
      <c r="BP80" s="1" t="n">
        <v>0.00106916953793165</v>
      </c>
      <c r="BQ80" s="1" t="s">
        <v>370</v>
      </c>
      <c r="BR80" s="19"/>
      <c r="BS80" s="19"/>
      <c r="BT80" s="19"/>
      <c r="BU80" s="19"/>
      <c r="BV80" s="19"/>
      <c r="BW80" s="19"/>
      <c r="BX80" s="19"/>
      <c r="BY80" s="19"/>
      <c r="BZ80" s="19"/>
      <c r="CA80" s="19"/>
    </row>
    <row r="81" customFormat="false" ht="14.4" hidden="false" customHeight="false" outlineLevel="0" collapsed="false">
      <c r="A81" s="1" t="s">
        <v>371</v>
      </c>
      <c r="B81" s="15" t="s">
        <v>95</v>
      </c>
      <c r="C81" s="1" t="n">
        <v>282110</v>
      </c>
      <c r="D81" s="1" t="n">
        <v>20960</v>
      </c>
      <c r="E81" s="19" t="n">
        <f aca="false">32.884</f>
        <v>32.884</v>
      </c>
      <c r="F81" s="19" t="n">
        <f aca="false">131.104</f>
        <v>131.104</v>
      </c>
      <c r="G81" s="1" t="n">
        <v>1592</v>
      </c>
      <c r="H81" s="16" t="n">
        <v>2015</v>
      </c>
      <c r="I81" s="17" t="s">
        <v>274</v>
      </c>
      <c r="J81" s="1" t="s">
        <v>372</v>
      </c>
      <c r="K81" s="18" t="n">
        <v>42261.0298611111</v>
      </c>
      <c r="L81" s="1" t="s">
        <v>103</v>
      </c>
      <c r="M81" s="19" t="s">
        <v>87</v>
      </c>
      <c r="N81" s="1" t="n">
        <v>0.075</v>
      </c>
      <c r="O81" s="1" t="n">
        <v>1</v>
      </c>
      <c r="P81" s="1" t="n">
        <v>0.017</v>
      </c>
      <c r="Q81" s="1" t="n">
        <v>1</v>
      </c>
      <c r="R81" s="20" t="n">
        <v>27000000</v>
      </c>
      <c r="S81" s="1" t="n">
        <v>0</v>
      </c>
      <c r="T81" s="20" t="s">
        <v>87</v>
      </c>
      <c r="U81" s="20" t="s">
        <v>87</v>
      </c>
      <c r="V81" s="20" t="s">
        <v>96</v>
      </c>
      <c r="W81" s="1" t="n">
        <v>1000</v>
      </c>
      <c r="X81" s="1" t="s">
        <v>94</v>
      </c>
      <c r="Y81" s="1" t="n">
        <v>3.59</v>
      </c>
      <c r="Z81" s="1" t="n">
        <v>0</v>
      </c>
      <c r="AA81" s="1" t="n">
        <v>0.5</v>
      </c>
      <c r="AB81" s="1" t="n">
        <v>2</v>
      </c>
      <c r="AC81" s="1" t="s">
        <v>177</v>
      </c>
      <c r="AD81" s="19" t="s">
        <v>87</v>
      </c>
      <c r="AE81" s="19" t="s">
        <v>96</v>
      </c>
      <c r="AF81" s="19" t="s">
        <v>96</v>
      </c>
      <c r="AG81" s="19" t="s">
        <v>96</v>
      </c>
      <c r="AH81" s="19" t="s">
        <v>89</v>
      </c>
      <c r="AI81" s="19" t="s">
        <v>87</v>
      </c>
      <c r="AJ81" s="19" t="s">
        <v>96</v>
      </c>
      <c r="AK81" s="19" t="s">
        <v>96</v>
      </c>
      <c r="AL81" s="19" t="s">
        <v>96</v>
      </c>
      <c r="AM81" s="19" t="s">
        <v>89</v>
      </c>
      <c r="AN81" s="20" t="n">
        <v>52000000</v>
      </c>
      <c r="AO81" s="21" t="s">
        <v>87</v>
      </c>
      <c r="AP81" s="1" t="n">
        <v>49</v>
      </c>
      <c r="AQ81" s="1" t="n">
        <v>1</v>
      </c>
      <c r="AR81" s="1" t="n">
        <v>8.2</v>
      </c>
      <c r="AS81" s="1" t="n">
        <v>9</v>
      </c>
      <c r="AT81" s="19" t="s">
        <v>87</v>
      </c>
      <c r="AU81" s="1" t="n">
        <v>0.02</v>
      </c>
      <c r="AV81" s="1" t="s">
        <v>130</v>
      </c>
      <c r="AW81" s="1" t="s">
        <v>373</v>
      </c>
      <c r="AX81" s="19" t="s">
        <v>94</v>
      </c>
      <c r="AY81" s="19" t="s">
        <v>95</v>
      </c>
      <c r="AZ81" s="19" t="s">
        <v>95</v>
      </c>
      <c r="BA81" s="19" t="s">
        <v>95</v>
      </c>
      <c r="BB81" s="19" t="s">
        <v>87</v>
      </c>
      <c r="BC81" s="19" t="s">
        <v>87</v>
      </c>
      <c r="BD81" s="19" t="s">
        <v>96</v>
      </c>
      <c r="BE81" s="19" t="s">
        <v>87</v>
      </c>
      <c r="BF81" s="19" t="s">
        <v>96</v>
      </c>
      <c r="BG81" s="19" t="s">
        <v>87</v>
      </c>
      <c r="BH81" s="19" t="s">
        <v>96</v>
      </c>
      <c r="BI81" s="19" t="s">
        <v>87</v>
      </c>
      <c r="BJ81" s="19" t="s">
        <v>96</v>
      </c>
      <c r="BK81" s="1" t="n">
        <v>1.88949294116494</v>
      </c>
      <c r="BL81" s="1" t="n">
        <v>0.0158982777190564</v>
      </c>
      <c r="BM81" s="1" t="n">
        <v>0.00124776728904199</v>
      </c>
      <c r="BN81" s="1" t="n">
        <v>3.12169498596017</v>
      </c>
      <c r="BO81" s="1" t="n">
        <v>0.0148640388450362</v>
      </c>
      <c r="BP81" s="1" t="n">
        <v>0.00183840861383507</v>
      </c>
      <c r="BQ81" s="1" t="s">
        <v>374</v>
      </c>
      <c r="BR81" s="19"/>
      <c r="BS81" s="19"/>
      <c r="BT81" s="19"/>
      <c r="BU81" s="19"/>
      <c r="BV81" s="19"/>
      <c r="BW81" s="19"/>
      <c r="BX81" s="19"/>
      <c r="BY81" s="19"/>
      <c r="BZ81" s="19"/>
      <c r="CA81" s="19"/>
    </row>
    <row r="82" customFormat="false" ht="14.4" hidden="false" customHeight="false" outlineLevel="0" collapsed="false">
      <c r="A82" s="15" t="s">
        <v>375</v>
      </c>
      <c r="B82" s="15" t="s">
        <v>376</v>
      </c>
      <c r="C82" s="1" t="n">
        <v>351020</v>
      </c>
      <c r="D82" s="1" t="n">
        <v>11290</v>
      </c>
      <c r="E82" s="19" t="n">
        <f aca="false">4.892</f>
        <v>4.892</v>
      </c>
      <c r="F82" s="1" t="n">
        <v>-75.324</v>
      </c>
      <c r="G82" s="1" t="n">
        <v>5400</v>
      </c>
      <c r="H82" s="16" t="n">
        <v>1985</v>
      </c>
      <c r="I82" s="17" t="s">
        <v>377</v>
      </c>
      <c r="J82" s="1" t="s">
        <v>378</v>
      </c>
      <c r="K82" s="18" t="n">
        <v>31365.0895833333</v>
      </c>
      <c r="L82" s="1" t="s">
        <v>86</v>
      </c>
      <c r="M82" s="19" t="s">
        <v>87</v>
      </c>
      <c r="N82" s="1" t="n">
        <v>0.58</v>
      </c>
      <c r="O82" s="1" t="n">
        <v>1</v>
      </c>
      <c r="P82" s="1" t="n">
        <v>0.25</v>
      </c>
      <c r="Q82" s="1" t="n">
        <v>1</v>
      </c>
      <c r="R82" s="20" t="n">
        <v>35000000000</v>
      </c>
      <c r="S82" s="1" t="n">
        <v>0</v>
      </c>
      <c r="T82" s="20" t="s">
        <v>87</v>
      </c>
      <c r="U82" s="20" t="s">
        <v>87</v>
      </c>
      <c r="V82" s="20" t="s">
        <v>96</v>
      </c>
      <c r="W82" s="1" t="n">
        <v>900</v>
      </c>
      <c r="X82" s="1" t="s">
        <v>88</v>
      </c>
      <c r="Y82" s="1" t="n">
        <v>15.9</v>
      </c>
      <c r="Z82" s="1" t="n">
        <v>0</v>
      </c>
      <c r="AA82" s="1" t="n">
        <v>5.25</v>
      </c>
      <c r="AB82" s="1" t="n">
        <v>2</v>
      </c>
      <c r="AC82" s="1" t="s">
        <v>89</v>
      </c>
      <c r="AD82" s="19" t="s">
        <v>87</v>
      </c>
      <c r="AE82" s="19" t="s">
        <v>96</v>
      </c>
      <c r="AF82" s="19" t="s">
        <v>96</v>
      </c>
      <c r="AG82" s="19" t="s">
        <v>96</v>
      </c>
      <c r="AH82" s="19" t="s">
        <v>89</v>
      </c>
      <c r="AI82" s="1" t="n">
        <v>11.5</v>
      </c>
      <c r="AJ82" s="1" t="n">
        <v>1</v>
      </c>
      <c r="AK82" s="1" t="n">
        <v>4.5</v>
      </c>
      <c r="AL82" s="1" t="n">
        <v>1</v>
      </c>
      <c r="AM82" s="1" t="s">
        <v>105</v>
      </c>
      <c r="AN82" s="20" t="n">
        <v>6500000000</v>
      </c>
      <c r="AO82" s="21" t="s">
        <v>87</v>
      </c>
      <c r="AP82" s="1" t="n">
        <v>35</v>
      </c>
      <c r="AQ82" s="1" t="n">
        <v>4.6</v>
      </c>
      <c r="AR82" s="1" t="n">
        <v>60</v>
      </c>
      <c r="AS82" s="1" t="n">
        <v>6</v>
      </c>
      <c r="AT82" s="1" t="n">
        <v>0.1</v>
      </c>
      <c r="AU82" s="19" t="s">
        <v>87</v>
      </c>
      <c r="AV82" s="1" t="s">
        <v>130</v>
      </c>
      <c r="AW82" s="19" t="s">
        <v>87</v>
      </c>
      <c r="AX82" s="19" t="s">
        <v>94</v>
      </c>
      <c r="AY82" s="19" t="s">
        <v>95</v>
      </c>
      <c r="AZ82" s="19" t="s">
        <v>95</v>
      </c>
      <c r="BA82" s="19" t="s">
        <v>95</v>
      </c>
      <c r="BB82" s="19" t="s">
        <v>87</v>
      </c>
      <c r="BC82" s="19" t="s">
        <v>87</v>
      </c>
      <c r="BD82" s="19" t="s">
        <v>96</v>
      </c>
      <c r="BE82" s="19" t="s">
        <v>87</v>
      </c>
      <c r="BF82" s="19" t="s">
        <v>96</v>
      </c>
      <c r="BG82" s="1" t="n">
        <v>2.5</v>
      </c>
      <c r="BH82" s="1" t="n">
        <v>1.5</v>
      </c>
      <c r="BI82" s="1" t="n">
        <v>1025</v>
      </c>
      <c r="BJ82" s="1" t="n">
        <v>65</v>
      </c>
      <c r="BK82" s="1" t="n">
        <v>7.19434811499066</v>
      </c>
      <c r="BL82" s="1" t="n">
        <v>0.0107569111379043</v>
      </c>
      <c r="BM82" s="1" t="n">
        <v>0.00133928412128656</v>
      </c>
      <c r="BN82" s="1" t="n">
        <v>12.3740099014109</v>
      </c>
      <c r="BO82" s="1" t="n">
        <v>0.00947374901055928</v>
      </c>
      <c r="BP82" s="1" t="n">
        <v>0.00219856632680905</v>
      </c>
      <c r="BQ82" s="1" t="s">
        <v>379</v>
      </c>
      <c r="BR82" s="19"/>
      <c r="BS82" s="19"/>
      <c r="BT82" s="19"/>
      <c r="BU82" s="19"/>
      <c r="BV82" s="19"/>
      <c r="BW82" s="19"/>
      <c r="BX82" s="19"/>
      <c r="BY82" s="19"/>
      <c r="BZ82" s="19"/>
      <c r="CA82" s="19"/>
    </row>
    <row r="83" customFormat="false" ht="14.4" hidden="false" customHeight="false" outlineLevel="0" collapsed="false">
      <c r="A83" s="15" t="s">
        <v>380</v>
      </c>
      <c r="B83" s="15" t="s">
        <v>95</v>
      </c>
      <c r="C83" s="1" t="n">
        <v>241080</v>
      </c>
      <c r="D83" s="1" t="n">
        <v>14603</v>
      </c>
      <c r="E83" s="1" t="n">
        <v>-39.157</v>
      </c>
      <c r="F83" s="19" t="n">
        <f aca="false">175.632</f>
        <v>175.632</v>
      </c>
      <c r="G83" s="15" t="n">
        <v>2291</v>
      </c>
      <c r="H83" s="16" t="n">
        <v>1975</v>
      </c>
      <c r="I83" s="17" t="s">
        <v>381</v>
      </c>
      <c r="J83" s="1" t="s">
        <v>382</v>
      </c>
      <c r="K83" s="18" t="n">
        <v>27444</v>
      </c>
      <c r="L83" s="1" t="s">
        <v>197</v>
      </c>
      <c r="M83" s="1" t="s">
        <v>120</v>
      </c>
      <c r="N83" s="1" t="n">
        <v>1.25</v>
      </c>
      <c r="O83" s="1" t="n">
        <v>1</v>
      </c>
      <c r="P83" s="1" t="n">
        <v>0.33333</v>
      </c>
      <c r="Q83" s="1" t="n">
        <v>1</v>
      </c>
      <c r="R83" s="20" t="n">
        <v>2860000000</v>
      </c>
      <c r="S83" s="1" t="n">
        <v>0</v>
      </c>
      <c r="T83" s="20" t="s">
        <v>87</v>
      </c>
      <c r="U83" s="20" t="s">
        <v>87</v>
      </c>
      <c r="V83" s="20" t="s">
        <v>96</v>
      </c>
      <c r="W83" s="1" t="n">
        <v>950</v>
      </c>
      <c r="X83" s="1" t="s">
        <v>88</v>
      </c>
      <c r="Y83" s="1" t="n">
        <v>11</v>
      </c>
      <c r="Z83" s="1" t="n">
        <v>0</v>
      </c>
      <c r="AA83" s="1" t="n">
        <v>2</v>
      </c>
      <c r="AB83" s="1" t="n">
        <v>2</v>
      </c>
      <c r="AC83" s="1" t="s">
        <v>90</v>
      </c>
      <c r="AD83" s="1" t="s">
        <v>87</v>
      </c>
      <c r="AE83" s="19" t="s">
        <v>96</v>
      </c>
      <c r="AF83" s="19" t="s">
        <v>96</v>
      </c>
      <c r="AG83" s="19" t="s">
        <v>96</v>
      </c>
      <c r="AH83" s="1" t="s">
        <v>90</v>
      </c>
      <c r="AI83" s="19" t="s">
        <v>87</v>
      </c>
      <c r="AJ83" s="19" t="s">
        <v>96</v>
      </c>
      <c r="AK83" s="19" t="s">
        <v>96</v>
      </c>
      <c r="AL83" s="19" t="s">
        <v>96</v>
      </c>
      <c r="AM83" s="19" t="s">
        <v>89</v>
      </c>
      <c r="AN83" s="20" t="n">
        <v>1600000000</v>
      </c>
      <c r="AO83" s="20" t="n">
        <v>500000000</v>
      </c>
      <c r="AP83" s="19" t="s">
        <v>87</v>
      </c>
      <c r="AQ83" s="19" t="s">
        <v>87</v>
      </c>
      <c r="AR83" s="19" t="s">
        <v>87</v>
      </c>
      <c r="AS83" s="19" t="s">
        <v>87</v>
      </c>
      <c r="AT83" s="19" t="s">
        <v>87</v>
      </c>
      <c r="AU83" s="19" t="s">
        <v>87</v>
      </c>
      <c r="AV83" s="19" t="s">
        <v>87</v>
      </c>
      <c r="AW83" s="19" t="s">
        <v>87</v>
      </c>
      <c r="AX83" s="19" t="s">
        <v>94</v>
      </c>
      <c r="AY83" s="19" t="s">
        <v>95</v>
      </c>
      <c r="AZ83" s="19" t="s">
        <v>95</v>
      </c>
      <c r="BA83" s="19" t="s">
        <v>95</v>
      </c>
      <c r="BB83" s="19" t="s">
        <v>87</v>
      </c>
      <c r="BC83" s="19" t="s">
        <v>87</v>
      </c>
      <c r="BD83" s="19" t="s">
        <v>96</v>
      </c>
      <c r="BE83" s="1" t="n">
        <v>400</v>
      </c>
      <c r="BF83" s="19" t="s">
        <v>96</v>
      </c>
      <c r="BG83" s="19" t="s">
        <v>87</v>
      </c>
      <c r="BH83" s="19" t="s">
        <v>96</v>
      </c>
      <c r="BI83" s="19" t="s">
        <v>87</v>
      </c>
      <c r="BJ83" s="19" t="s">
        <v>96</v>
      </c>
      <c r="BK83" s="1" t="n">
        <v>8.82422320543619</v>
      </c>
      <c r="BL83" s="1" t="n">
        <v>0.0104442861542332</v>
      </c>
      <c r="BM83" s="1" t="n">
        <v>0.00192098828638577</v>
      </c>
      <c r="BN83" s="1" t="n">
        <v>12.5987932186901</v>
      </c>
      <c r="BO83" s="1" t="n">
        <v>0.00996093946390418</v>
      </c>
      <c r="BP83" s="1" t="n">
        <v>0.00303188513109297</v>
      </c>
      <c r="BQ83" s="1" t="s">
        <v>383</v>
      </c>
      <c r="BR83" s="19"/>
      <c r="BS83" s="19"/>
      <c r="BT83" s="19"/>
      <c r="BU83" s="19"/>
      <c r="BV83" s="19"/>
      <c r="BW83" s="19"/>
      <c r="BX83" s="19"/>
      <c r="BY83" s="19"/>
      <c r="BZ83" s="19"/>
      <c r="CA83" s="19"/>
    </row>
    <row r="84" customFormat="false" ht="14.4" hidden="false" customHeight="false" outlineLevel="0" collapsed="false">
      <c r="A84" s="15" t="s">
        <v>384</v>
      </c>
      <c r="B84" s="15" t="s">
        <v>385</v>
      </c>
      <c r="C84" s="1" t="n">
        <v>311290</v>
      </c>
      <c r="D84" s="1" t="n">
        <v>19852</v>
      </c>
      <c r="E84" s="19" t="n">
        <f aca="false">53.43</f>
        <v>53.43</v>
      </c>
      <c r="F84" s="1" t="n">
        <v>-168.13</v>
      </c>
      <c r="G84" s="1" t="n">
        <v>1073</v>
      </c>
      <c r="H84" s="16" t="n">
        <v>2008</v>
      </c>
      <c r="I84" s="17" t="s">
        <v>386</v>
      </c>
      <c r="J84" s="1" t="s">
        <v>387</v>
      </c>
      <c r="K84" s="18" t="n">
        <v>39641.8215277778</v>
      </c>
      <c r="L84" s="1" t="s">
        <v>103</v>
      </c>
      <c r="M84" s="19" t="s">
        <v>87</v>
      </c>
      <c r="N84" s="1" t="n">
        <v>4.03</v>
      </c>
      <c r="O84" s="1" t="n">
        <v>0</v>
      </c>
      <c r="P84" s="1" t="n">
        <v>0.25</v>
      </c>
      <c r="Q84" s="1" t="n">
        <v>0</v>
      </c>
      <c r="R84" s="20" t="n">
        <v>203000000000</v>
      </c>
      <c r="S84" s="1" t="n">
        <v>0</v>
      </c>
      <c r="T84" s="20" t="s">
        <v>87</v>
      </c>
      <c r="U84" s="20" t="s">
        <v>87</v>
      </c>
      <c r="V84" s="20" t="s">
        <v>96</v>
      </c>
      <c r="W84" s="1" t="n">
        <v>1600</v>
      </c>
      <c r="X84" s="1" t="s">
        <v>88</v>
      </c>
      <c r="Y84" s="1" t="n">
        <v>16.5</v>
      </c>
      <c r="Z84" s="1" t="n">
        <v>0</v>
      </c>
      <c r="AA84" s="1" t="n">
        <v>1.5</v>
      </c>
      <c r="AB84" s="1" t="n">
        <v>2</v>
      </c>
      <c r="AC84" s="1" t="s">
        <v>105</v>
      </c>
      <c r="AD84" s="1" t="n">
        <v>15.5</v>
      </c>
      <c r="AE84" s="1" t="n">
        <v>0</v>
      </c>
      <c r="AF84" s="1" t="n">
        <v>1</v>
      </c>
      <c r="AG84" s="1" t="n">
        <v>1</v>
      </c>
      <c r="AH84" s="1" t="s">
        <v>105</v>
      </c>
      <c r="AI84" s="19" t="s">
        <v>87</v>
      </c>
      <c r="AJ84" s="19" t="s">
        <v>96</v>
      </c>
      <c r="AK84" s="19" t="s">
        <v>96</v>
      </c>
      <c r="AL84" s="19" t="s">
        <v>96</v>
      </c>
      <c r="AM84" s="19" t="s">
        <v>89</v>
      </c>
      <c r="AN84" s="21" t="s">
        <v>87</v>
      </c>
      <c r="AO84" s="21" t="s">
        <v>87</v>
      </c>
      <c r="AP84" s="1" t="n">
        <v>94</v>
      </c>
      <c r="AQ84" s="1" t="n">
        <v>0.1</v>
      </c>
      <c r="AR84" s="1" t="n">
        <v>23</v>
      </c>
      <c r="AS84" s="1" t="n">
        <v>8</v>
      </c>
      <c r="AT84" s="1" t="n">
        <v>1</v>
      </c>
      <c r="AU84" s="19" t="s">
        <v>87</v>
      </c>
      <c r="AV84" s="1" t="s">
        <v>100</v>
      </c>
      <c r="AW84" s="1" t="s">
        <v>388</v>
      </c>
      <c r="AX84" s="19" t="s">
        <v>94</v>
      </c>
      <c r="AY84" s="19" t="s">
        <v>95</v>
      </c>
      <c r="AZ84" s="19" t="s">
        <v>95</v>
      </c>
      <c r="BA84" s="19" t="s">
        <v>95</v>
      </c>
      <c r="BB84" s="19" t="s">
        <v>87</v>
      </c>
      <c r="BC84" s="19" t="s">
        <v>87</v>
      </c>
      <c r="BD84" s="19" t="s">
        <v>96</v>
      </c>
      <c r="BE84" s="19" t="s">
        <v>87</v>
      </c>
      <c r="BF84" s="19" t="s">
        <v>96</v>
      </c>
      <c r="BG84" s="1" t="n">
        <v>1.7</v>
      </c>
      <c r="BH84" s="1" t="n">
        <v>1</v>
      </c>
      <c r="BI84" s="1" t="n">
        <v>1120</v>
      </c>
      <c r="BJ84" s="1" t="n">
        <v>50</v>
      </c>
      <c r="BK84" s="1" t="n">
        <v>11.453367291001</v>
      </c>
      <c r="BL84" s="1" t="n">
        <v>0.0140342321271268</v>
      </c>
      <c r="BM84" s="1" t="n">
        <v>0.00119922578733117</v>
      </c>
      <c r="BN84" s="1" t="n">
        <v>9.11412888036972</v>
      </c>
      <c r="BO84" s="1" t="n">
        <v>0.0145299933869986</v>
      </c>
      <c r="BP84" s="1" t="n">
        <v>0.000982535537467504</v>
      </c>
      <c r="BQ84" s="1" t="s">
        <v>389</v>
      </c>
      <c r="BR84" s="19"/>
      <c r="BS84" s="19"/>
      <c r="BT84" s="19"/>
      <c r="BU84" s="19"/>
      <c r="BV84" s="19"/>
      <c r="BW84" s="19"/>
      <c r="BX84" s="19"/>
      <c r="BY84" s="19"/>
      <c r="BZ84" s="19"/>
      <c r="CA84" s="19"/>
    </row>
    <row r="85" customFormat="false" ht="14.4" hidden="false" customHeight="false" outlineLevel="0" collapsed="false">
      <c r="A85" s="15" t="s">
        <v>384</v>
      </c>
      <c r="B85" s="15" t="s">
        <v>385</v>
      </c>
      <c r="C85" s="1" t="n">
        <v>311290</v>
      </c>
      <c r="D85" s="1" t="n">
        <v>19852</v>
      </c>
      <c r="E85" s="19" t="n">
        <f aca="false">53.43</f>
        <v>53.43</v>
      </c>
      <c r="F85" s="1" t="n">
        <v>-168.13</v>
      </c>
      <c r="G85" s="1" t="n">
        <v>1073</v>
      </c>
      <c r="H85" s="16" t="n">
        <v>2008</v>
      </c>
      <c r="I85" s="17" t="s">
        <v>390</v>
      </c>
      <c r="J85" s="1" t="s">
        <v>391</v>
      </c>
      <c r="K85" s="18" t="n">
        <v>39641.9895833333</v>
      </c>
      <c r="L85" s="1" t="s">
        <v>103</v>
      </c>
      <c r="M85" s="19" t="s">
        <v>87</v>
      </c>
      <c r="N85" s="1" t="n">
        <v>908</v>
      </c>
      <c r="O85" s="1" t="n">
        <v>0</v>
      </c>
      <c r="P85" s="1" t="n">
        <v>48</v>
      </c>
      <c r="Q85" s="1" t="n">
        <v>2</v>
      </c>
      <c r="R85" s="20" t="n">
        <v>960000000000</v>
      </c>
      <c r="S85" s="1" t="n">
        <v>0</v>
      </c>
      <c r="T85" s="20" t="s">
        <v>87</v>
      </c>
      <c r="U85" s="20" t="s">
        <v>87</v>
      </c>
      <c r="V85" s="20" t="s">
        <v>96</v>
      </c>
      <c r="W85" s="1" t="n">
        <v>1600</v>
      </c>
      <c r="X85" s="1" t="s">
        <v>88</v>
      </c>
      <c r="Y85" s="1" t="n">
        <v>6.7</v>
      </c>
      <c r="Z85" s="1" t="n">
        <v>1</v>
      </c>
      <c r="AA85" s="1" t="n">
        <v>3.7</v>
      </c>
      <c r="AB85" s="1" t="n">
        <v>1</v>
      </c>
      <c r="AC85" s="1" t="s">
        <v>105</v>
      </c>
      <c r="AD85" s="19" t="s">
        <v>87</v>
      </c>
      <c r="AE85" s="19" t="s">
        <v>96</v>
      </c>
      <c r="AF85" s="19" t="s">
        <v>96</v>
      </c>
      <c r="AG85" s="19" t="s">
        <v>96</v>
      </c>
      <c r="AH85" s="19" t="s">
        <v>89</v>
      </c>
      <c r="AI85" s="19" t="s">
        <v>87</v>
      </c>
      <c r="AJ85" s="19" t="s">
        <v>96</v>
      </c>
      <c r="AK85" s="19" t="s">
        <v>96</v>
      </c>
      <c r="AL85" s="19" t="s">
        <v>96</v>
      </c>
      <c r="AM85" s="19" t="s">
        <v>89</v>
      </c>
      <c r="AN85" s="21" t="s">
        <v>87</v>
      </c>
      <c r="AO85" s="21" t="s">
        <v>87</v>
      </c>
      <c r="AP85" s="1" t="n">
        <v>140</v>
      </c>
      <c r="AQ85" s="1" t="n">
        <v>0.3</v>
      </c>
      <c r="AR85" s="1" t="n">
        <v>22</v>
      </c>
      <c r="AS85" s="1" t="n">
        <v>11</v>
      </c>
      <c r="AT85" s="1" t="n">
        <v>1</v>
      </c>
      <c r="AU85" s="19" t="s">
        <v>87</v>
      </c>
      <c r="AV85" s="1" t="s">
        <v>100</v>
      </c>
      <c r="AW85" s="1" t="s">
        <v>388</v>
      </c>
      <c r="AX85" s="19" t="s">
        <v>94</v>
      </c>
      <c r="AY85" s="19" t="s">
        <v>95</v>
      </c>
      <c r="AZ85" s="19" t="s">
        <v>95</v>
      </c>
      <c r="BA85" s="19" t="s">
        <v>95</v>
      </c>
      <c r="BB85" s="19" t="s">
        <v>87</v>
      </c>
      <c r="BC85" s="19" t="s">
        <v>87</v>
      </c>
      <c r="BD85" s="19" t="s">
        <v>96</v>
      </c>
      <c r="BE85" s="19" t="s">
        <v>87</v>
      </c>
      <c r="BF85" s="19" t="s">
        <v>96</v>
      </c>
      <c r="BG85" s="19" t="s">
        <v>87</v>
      </c>
      <c r="BH85" s="19" t="s">
        <v>96</v>
      </c>
      <c r="BI85" s="19" t="s">
        <v>87</v>
      </c>
      <c r="BJ85" s="19" t="s">
        <v>96</v>
      </c>
      <c r="BK85" s="1" t="n">
        <v>8.94973704954112</v>
      </c>
      <c r="BL85" s="1" t="n">
        <v>0.0128858262464078</v>
      </c>
      <c r="BM85" s="1" t="n">
        <v>0.00281985553840614</v>
      </c>
      <c r="BN85" s="1" t="n">
        <v>7.55378570724178</v>
      </c>
      <c r="BO85" s="1" t="n">
        <v>0.0130725849146704</v>
      </c>
      <c r="BP85" s="1" t="n">
        <v>0.00247155711765841</v>
      </c>
      <c r="BQ85" s="1" t="s">
        <v>389</v>
      </c>
      <c r="BR85" s="19"/>
      <c r="BS85" s="19"/>
      <c r="BT85" s="19"/>
      <c r="BU85" s="19"/>
      <c r="BV85" s="19"/>
      <c r="BW85" s="19"/>
      <c r="BX85" s="19"/>
      <c r="BY85" s="19"/>
      <c r="BZ85" s="19"/>
      <c r="CA85" s="19"/>
    </row>
    <row r="86" customFormat="false" ht="14.4" hidden="false" customHeight="false" outlineLevel="0" collapsed="false">
      <c r="A86" s="15" t="s">
        <v>392</v>
      </c>
      <c r="B86" s="15" t="s">
        <v>393</v>
      </c>
      <c r="C86" s="1" t="n">
        <v>283040</v>
      </c>
      <c r="D86" s="1" t="n">
        <v>20964</v>
      </c>
      <c r="E86" s="19" t="n">
        <f aca="false">35.893</f>
        <v>35.893</v>
      </c>
      <c r="F86" s="19" t="n">
        <f aca="false">137.48</f>
        <v>137.48</v>
      </c>
      <c r="G86" s="1" t="n">
        <v>2725</v>
      </c>
      <c r="H86" s="16" t="n">
        <v>2014</v>
      </c>
      <c r="I86" s="17" t="s">
        <v>394</v>
      </c>
      <c r="J86" s="1" t="s">
        <v>395</v>
      </c>
      <c r="K86" s="18" t="n">
        <v>41909.1194444444</v>
      </c>
      <c r="L86" s="1" t="s">
        <v>197</v>
      </c>
      <c r="M86" s="19" t="s">
        <v>87</v>
      </c>
      <c r="N86" s="1" t="n">
        <v>6</v>
      </c>
      <c r="O86" s="1" t="n">
        <v>0</v>
      </c>
      <c r="P86" s="1" t="n">
        <v>0.5</v>
      </c>
      <c r="Q86" s="1" t="n">
        <v>2</v>
      </c>
      <c r="R86" s="20" t="n">
        <v>1000000000</v>
      </c>
      <c r="S86" s="1" t="n">
        <v>0</v>
      </c>
      <c r="T86" s="20" t="n">
        <v>514000000</v>
      </c>
      <c r="U86" s="20" t="n">
        <v>941000000</v>
      </c>
      <c r="V86" s="1" t="n">
        <v>0</v>
      </c>
      <c r="W86" s="1" t="n">
        <v>1250</v>
      </c>
      <c r="X86" s="1" t="s">
        <v>94</v>
      </c>
      <c r="Y86" s="1" t="n">
        <v>6</v>
      </c>
      <c r="Z86" s="1" t="n">
        <v>0</v>
      </c>
      <c r="AA86" s="1" t="n">
        <v>1.5</v>
      </c>
      <c r="AB86" s="1" t="n">
        <v>1</v>
      </c>
      <c r="AC86" s="1" t="s">
        <v>284</v>
      </c>
      <c r="AD86" s="19" t="s">
        <v>87</v>
      </c>
      <c r="AE86" s="19" t="s">
        <v>96</v>
      </c>
      <c r="AF86" s="19" t="s">
        <v>96</v>
      </c>
      <c r="AG86" s="19" t="s">
        <v>96</v>
      </c>
      <c r="AH86" s="19" t="s">
        <v>89</v>
      </c>
      <c r="AI86" s="19" t="s">
        <v>87</v>
      </c>
      <c r="AJ86" s="19" t="s">
        <v>96</v>
      </c>
      <c r="AK86" s="19" t="s">
        <v>96</v>
      </c>
      <c r="AL86" s="19" t="s">
        <v>96</v>
      </c>
      <c r="AM86" s="19" t="s">
        <v>89</v>
      </c>
      <c r="AN86" s="20" t="n">
        <v>110000000</v>
      </c>
      <c r="AO86" s="20" t="n">
        <v>90000000</v>
      </c>
      <c r="AP86" s="1" t="n">
        <v>147</v>
      </c>
      <c r="AQ86" s="1" t="n">
        <v>4</v>
      </c>
      <c r="AR86" s="1" t="n">
        <v>80</v>
      </c>
      <c r="AS86" s="1" t="n">
        <v>11</v>
      </c>
      <c r="AT86" s="19" t="s">
        <v>87</v>
      </c>
      <c r="AU86" s="1" t="n">
        <v>0.001</v>
      </c>
      <c r="AV86" s="1" t="s">
        <v>130</v>
      </c>
      <c r="AW86" s="1" t="n">
        <v>1.5</v>
      </c>
      <c r="AX86" s="19" t="s">
        <v>94</v>
      </c>
      <c r="AY86" s="19" t="s">
        <v>95</v>
      </c>
      <c r="AZ86" s="19" t="s">
        <v>95</v>
      </c>
      <c r="BA86" s="19" t="s">
        <v>95</v>
      </c>
      <c r="BB86" s="19" t="s">
        <v>87</v>
      </c>
      <c r="BC86" s="19" t="s">
        <v>87</v>
      </c>
      <c r="BD86" s="19" t="s">
        <v>96</v>
      </c>
      <c r="BE86" s="1" t="n">
        <v>100</v>
      </c>
      <c r="BF86" s="1" t="n">
        <v>10</v>
      </c>
      <c r="BG86" s="19" t="s">
        <v>87</v>
      </c>
      <c r="BH86" s="19" t="s">
        <v>96</v>
      </c>
      <c r="BI86" s="19" t="s">
        <v>87</v>
      </c>
      <c r="BJ86" s="19" t="s">
        <v>96</v>
      </c>
      <c r="BK86" s="1" t="n">
        <v>6.2489837294595</v>
      </c>
      <c r="BL86" s="1" t="n">
        <v>0.0132481772919861</v>
      </c>
      <c r="BM86" s="1" t="n">
        <v>0.00362667992204226</v>
      </c>
      <c r="BN86" s="1" t="n">
        <v>7.39796114437526</v>
      </c>
      <c r="BO86" s="1" t="n">
        <v>0.0139120630839374</v>
      </c>
      <c r="BP86" s="1" t="n">
        <v>0.00465592147256963</v>
      </c>
      <c r="BQ86" s="1" t="s">
        <v>396</v>
      </c>
      <c r="BR86" s="19"/>
      <c r="BS86" s="19"/>
      <c r="BT86" s="19"/>
      <c r="BU86" s="19"/>
      <c r="BV86" s="19"/>
      <c r="BW86" s="19"/>
      <c r="BX86" s="19"/>
      <c r="BY86" s="19"/>
      <c r="BZ86" s="19"/>
      <c r="CA86" s="19"/>
    </row>
    <row r="87" customFormat="false" ht="14.4" hidden="false" customHeight="false" outlineLevel="0" collapsed="false">
      <c r="A87" s="15" t="s">
        <v>397</v>
      </c>
      <c r="B87" s="15" t="s">
        <v>95</v>
      </c>
      <c r="C87" s="1" t="n">
        <v>273083</v>
      </c>
      <c r="D87" s="1" t="n">
        <v>16867</v>
      </c>
      <c r="E87" s="19" t="n">
        <f aca="false">15.13</f>
        <v>15.13</v>
      </c>
      <c r="F87" s="19" t="n">
        <f aca="false">120.35</f>
        <v>120.35</v>
      </c>
      <c r="G87" s="1" t="n">
        <v>1750</v>
      </c>
      <c r="H87" s="16" t="n">
        <v>1991</v>
      </c>
      <c r="I87" s="17" t="s">
        <v>398</v>
      </c>
      <c r="J87" s="1" t="s">
        <v>399</v>
      </c>
      <c r="K87" s="18" t="n">
        <v>33401.0354166667</v>
      </c>
      <c r="L87" s="1" t="s">
        <v>86</v>
      </c>
      <c r="M87" s="1" t="s">
        <v>120</v>
      </c>
      <c r="N87" s="1" t="n">
        <v>0.88</v>
      </c>
      <c r="O87" s="1" t="n">
        <v>0</v>
      </c>
      <c r="P87" s="1" t="n">
        <v>0.28</v>
      </c>
      <c r="Q87" s="1" t="n">
        <v>1</v>
      </c>
      <c r="R87" s="20" t="n">
        <v>14000000000</v>
      </c>
      <c r="S87" s="1" t="n">
        <v>0</v>
      </c>
      <c r="T87" s="20" t="s">
        <v>87</v>
      </c>
      <c r="U87" s="20" t="s">
        <v>87</v>
      </c>
      <c r="V87" s="1" t="n">
        <v>2</v>
      </c>
      <c r="W87" s="1" t="n">
        <v>1000</v>
      </c>
      <c r="X87" s="1" t="s">
        <v>88</v>
      </c>
      <c r="Y87" s="1" t="n">
        <v>19</v>
      </c>
      <c r="Z87" s="1" t="n">
        <v>0</v>
      </c>
      <c r="AA87" s="1" t="n">
        <v>3</v>
      </c>
      <c r="AB87" s="1" t="n">
        <v>2</v>
      </c>
      <c r="AC87" s="1" t="s">
        <v>187</v>
      </c>
      <c r="AD87" s="1" t="s">
        <v>87</v>
      </c>
      <c r="AE87" s="19" t="s">
        <v>96</v>
      </c>
      <c r="AF87" s="19" t="s">
        <v>96</v>
      </c>
      <c r="AG87" s="19" t="s">
        <v>96</v>
      </c>
      <c r="AH87" s="1" t="s">
        <v>105</v>
      </c>
      <c r="AI87" s="19" t="s">
        <v>87</v>
      </c>
      <c r="AJ87" s="19" t="s">
        <v>96</v>
      </c>
      <c r="AK87" s="19" t="s">
        <v>96</v>
      </c>
      <c r="AL87" s="19" t="s">
        <v>96</v>
      </c>
      <c r="AM87" s="19" t="s">
        <v>89</v>
      </c>
      <c r="AN87" s="21" t="s">
        <v>87</v>
      </c>
      <c r="AO87" s="21" t="s">
        <v>87</v>
      </c>
      <c r="AP87" s="1" t="n">
        <v>54</v>
      </c>
      <c r="AQ87" s="1" t="n">
        <v>4.2</v>
      </c>
      <c r="AR87" s="1" t="n">
        <v>40</v>
      </c>
      <c r="AS87" s="1" t="n">
        <v>2</v>
      </c>
      <c r="AT87" s="1" t="n">
        <v>1</v>
      </c>
      <c r="AU87" s="19" t="s">
        <v>87</v>
      </c>
      <c r="AV87" s="1" t="s">
        <v>100</v>
      </c>
      <c r="AW87" s="19" t="s">
        <v>87</v>
      </c>
      <c r="AX87" s="19" t="s">
        <v>94</v>
      </c>
      <c r="AY87" s="19" t="s">
        <v>95</v>
      </c>
      <c r="AZ87" s="19" t="s">
        <v>95</v>
      </c>
      <c r="BA87" s="19" t="s">
        <v>95</v>
      </c>
      <c r="BB87" s="19" t="s">
        <v>87</v>
      </c>
      <c r="BC87" s="19" t="s">
        <v>87</v>
      </c>
      <c r="BD87" s="19" t="s">
        <v>96</v>
      </c>
      <c r="BE87" s="19" t="s">
        <v>87</v>
      </c>
      <c r="BF87" s="19" t="s">
        <v>96</v>
      </c>
      <c r="BG87" s="19" t="s">
        <v>87</v>
      </c>
      <c r="BH87" s="19" t="s">
        <v>96</v>
      </c>
      <c r="BI87" s="19" t="s">
        <v>87</v>
      </c>
      <c r="BJ87" s="19" t="s">
        <v>96</v>
      </c>
      <c r="BK87" s="1" t="n">
        <v>10.1600195226452</v>
      </c>
      <c r="BL87" s="1" t="n">
        <v>0.0131138582049988</v>
      </c>
      <c r="BM87" s="1" t="n">
        <v>0.00105325963093608</v>
      </c>
      <c r="BN87" s="1" t="n">
        <v>10.0701099913636</v>
      </c>
      <c r="BO87" s="1" t="n">
        <v>0.0129143042640433</v>
      </c>
      <c r="BP87" s="1" t="n">
        <v>0.00110073174959709</v>
      </c>
      <c r="BQ87" s="1" t="s">
        <v>400</v>
      </c>
      <c r="BR87" s="19"/>
      <c r="BS87" s="19"/>
      <c r="BT87" s="19"/>
      <c r="BU87" s="19"/>
      <c r="BV87" s="19"/>
      <c r="BW87" s="19"/>
      <c r="BX87" s="19"/>
      <c r="BY87" s="19"/>
      <c r="BZ87" s="19"/>
      <c r="CA87" s="19"/>
    </row>
    <row r="88" customFormat="false" ht="14.4" hidden="false" customHeight="false" outlineLevel="0" collapsed="false">
      <c r="A88" s="15" t="s">
        <v>397</v>
      </c>
      <c r="B88" s="15" t="s">
        <v>95</v>
      </c>
      <c r="C88" s="1" t="n">
        <v>273083</v>
      </c>
      <c r="D88" s="1" t="n">
        <v>16867</v>
      </c>
      <c r="E88" s="19" t="n">
        <f aca="false">15.13</f>
        <v>15.13</v>
      </c>
      <c r="F88" s="19" t="n">
        <f aca="false">120.35</f>
        <v>120.35</v>
      </c>
      <c r="G88" s="1" t="n">
        <v>1750</v>
      </c>
      <c r="H88" s="16" t="n">
        <v>1991</v>
      </c>
      <c r="I88" s="17" t="s">
        <v>401</v>
      </c>
      <c r="J88" s="1" t="s">
        <v>402</v>
      </c>
      <c r="K88" s="18" t="n">
        <v>33404.2291666667</v>
      </c>
      <c r="L88" s="1" t="s">
        <v>86</v>
      </c>
      <c r="M88" s="1" t="s">
        <v>120</v>
      </c>
      <c r="N88" s="1" t="n">
        <v>6</v>
      </c>
      <c r="O88" s="1" t="n">
        <v>0</v>
      </c>
      <c r="P88" s="1" t="n">
        <v>3</v>
      </c>
      <c r="Q88" s="1" t="n">
        <v>0</v>
      </c>
      <c r="R88" s="20" t="n">
        <v>4070000000000</v>
      </c>
      <c r="S88" s="1" t="n">
        <v>0</v>
      </c>
      <c r="T88" s="20" t="n">
        <v>1350000000000</v>
      </c>
      <c r="U88" s="20" t="n">
        <v>1350000000000</v>
      </c>
      <c r="V88" s="1" t="n">
        <v>0</v>
      </c>
      <c r="W88" s="1" t="n">
        <v>1100</v>
      </c>
      <c r="X88" s="1" t="s">
        <v>88</v>
      </c>
      <c r="Y88" s="1" t="n">
        <v>32</v>
      </c>
      <c r="Z88" s="1" t="n">
        <v>0</v>
      </c>
      <c r="AA88" s="1" t="n">
        <v>3</v>
      </c>
      <c r="AB88" s="1" t="n">
        <v>1</v>
      </c>
      <c r="AC88" s="1" t="s">
        <v>105</v>
      </c>
      <c r="AD88" s="1" t="n">
        <v>22</v>
      </c>
      <c r="AE88" s="1" t="n">
        <v>0</v>
      </c>
      <c r="AF88" s="1" t="n">
        <v>3</v>
      </c>
      <c r="AG88" s="1" t="n">
        <v>1</v>
      </c>
      <c r="AH88" s="1" t="s">
        <v>105</v>
      </c>
      <c r="AI88" s="1" t="n">
        <v>25</v>
      </c>
      <c r="AJ88" s="1" t="n">
        <v>0</v>
      </c>
      <c r="AK88" s="1" t="n">
        <v>3</v>
      </c>
      <c r="AL88" s="1" t="n">
        <v>1</v>
      </c>
      <c r="AM88" s="1" t="s">
        <v>403</v>
      </c>
      <c r="AN88" s="20" t="n">
        <v>6300000000000</v>
      </c>
      <c r="AO88" s="20" t="n">
        <v>1000000000000</v>
      </c>
      <c r="AP88" s="1" t="n">
        <v>250</v>
      </c>
      <c r="AQ88" s="1" t="n">
        <v>3</v>
      </c>
      <c r="AR88" s="1" t="n">
        <v>45</v>
      </c>
      <c r="AS88" s="1" t="n">
        <v>8</v>
      </c>
      <c r="AT88" s="1" t="n">
        <v>0.1</v>
      </c>
      <c r="AU88" s="19" t="s">
        <v>87</v>
      </c>
      <c r="AV88" s="1" t="s">
        <v>100</v>
      </c>
      <c r="AW88" s="19" t="s">
        <v>87</v>
      </c>
      <c r="AX88" s="19" t="s">
        <v>94</v>
      </c>
      <c r="AY88" s="19" t="s">
        <v>95</v>
      </c>
      <c r="AZ88" s="19" t="s">
        <v>95</v>
      </c>
      <c r="BA88" s="19" t="s">
        <v>95</v>
      </c>
      <c r="BB88" s="19" t="s">
        <v>87</v>
      </c>
      <c r="BC88" s="19" t="s">
        <v>87</v>
      </c>
      <c r="BD88" s="19" t="s">
        <v>96</v>
      </c>
      <c r="BE88" s="19" t="s">
        <v>87</v>
      </c>
      <c r="BF88" s="19" t="s">
        <v>96</v>
      </c>
      <c r="BG88" s="1" t="n">
        <v>6</v>
      </c>
      <c r="BH88" s="1" t="n">
        <v>1</v>
      </c>
      <c r="BI88" s="19" t="s">
        <v>87</v>
      </c>
      <c r="BJ88" s="19" t="s">
        <v>96</v>
      </c>
      <c r="BK88" s="1" t="n">
        <v>16.6410652818948</v>
      </c>
      <c r="BL88" s="1" t="n">
        <v>0.0175388689568386</v>
      </c>
      <c r="BM88" s="1" t="n">
        <v>0.00103403676712281</v>
      </c>
      <c r="BN88" s="1" t="n">
        <v>15.9979680042378</v>
      </c>
      <c r="BO88" s="1" t="n">
        <v>0.0171192712067044</v>
      </c>
      <c r="BP88" s="1" t="n">
        <v>0.00100437455140146</v>
      </c>
      <c r="BQ88" s="1" t="s">
        <v>404</v>
      </c>
      <c r="BR88" s="19"/>
      <c r="BS88" s="19"/>
      <c r="BT88" s="19"/>
      <c r="BU88" s="19"/>
      <c r="BV88" s="19"/>
      <c r="BW88" s="19"/>
      <c r="BX88" s="19"/>
      <c r="BY88" s="19"/>
      <c r="BZ88" s="19"/>
      <c r="CA88" s="19"/>
    </row>
    <row r="89" customFormat="false" ht="14.4" hidden="false" customHeight="false" outlineLevel="0" collapsed="false">
      <c r="A89" s="15" t="s">
        <v>405</v>
      </c>
      <c r="B89" s="15" t="s">
        <v>406</v>
      </c>
      <c r="C89" s="1" t="n">
        <v>341090</v>
      </c>
      <c r="D89" s="1" t="n">
        <v>10551</v>
      </c>
      <c r="E89" s="19" t="n">
        <f aca="false">19.023</f>
        <v>19.023</v>
      </c>
      <c r="F89" s="1" t="n">
        <v>-98.622</v>
      </c>
      <c r="G89" s="1" t="n">
        <v>5452</v>
      </c>
      <c r="H89" s="16" t="n">
        <v>1996</v>
      </c>
      <c r="I89" s="17" t="s">
        <v>407</v>
      </c>
      <c r="J89" s="1" t="s">
        <v>408</v>
      </c>
      <c r="K89" s="18" t="n">
        <v>35550.7631944444</v>
      </c>
      <c r="L89" s="1" t="s">
        <v>86</v>
      </c>
      <c r="M89" s="19" t="s">
        <v>87</v>
      </c>
      <c r="N89" s="1" t="n">
        <v>0.13</v>
      </c>
      <c r="O89" s="1" t="n">
        <v>0</v>
      </c>
      <c r="P89" s="1" t="n">
        <v>0.016</v>
      </c>
      <c r="Q89" s="1" t="n">
        <v>2</v>
      </c>
      <c r="R89" s="20" t="n">
        <v>530000000</v>
      </c>
      <c r="S89" s="1" t="n">
        <v>0</v>
      </c>
      <c r="T89" s="20" t="s">
        <v>87</v>
      </c>
      <c r="U89" s="20" t="s">
        <v>87</v>
      </c>
      <c r="V89" s="20" t="s">
        <v>96</v>
      </c>
      <c r="W89" s="1" t="n">
        <v>1000</v>
      </c>
      <c r="X89" s="1" t="s">
        <v>88</v>
      </c>
      <c r="Y89" s="1" t="n">
        <v>9.45</v>
      </c>
      <c r="Z89" s="1" t="n">
        <v>0</v>
      </c>
      <c r="AA89" s="1" t="n">
        <v>1</v>
      </c>
      <c r="AB89" s="1" t="n">
        <v>2</v>
      </c>
      <c r="AC89" s="1" t="s">
        <v>90</v>
      </c>
      <c r="AD89" s="19" t="s">
        <v>87</v>
      </c>
      <c r="AE89" s="19" t="s">
        <v>96</v>
      </c>
      <c r="AF89" s="19" t="s">
        <v>96</v>
      </c>
      <c r="AG89" s="19" t="s">
        <v>96</v>
      </c>
      <c r="AH89" s="19" t="s">
        <v>89</v>
      </c>
      <c r="AI89" s="19" t="s">
        <v>87</v>
      </c>
      <c r="AJ89" s="19" t="s">
        <v>96</v>
      </c>
      <c r="AK89" s="19" t="s">
        <v>96</v>
      </c>
      <c r="AL89" s="19" t="s">
        <v>96</v>
      </c>
      <c r="AM89" s="19" t="s">
        <v>89</v>
      </c>
      <c r="AN89" s="21" t="s">
        <v>87</v>
      </c>
      <c r="AO89" s="21" t="s">
        <v>87</v>
      </c>
      <c r="AP89" s="1" t="n">
        <v>80</v>
      </c>
      <c r="AQ89" s="1" t="n">
        <v>10</v>
      </c>
      <c r="AR89" s="1" t="n">
        <v>150</v>
      </c>
      <c r="AS89" s="1" t="n">
        <v>4</v>
      </c>
      <c r="AT89" s="1" t="n">
        <v>0.1</v>
      </c>
      <c r="AU89" s="19" t="s">
        <v>87</v>
      </c>
      <c r="AV89" s="1" t="s">
        <v>130</v>
      </c>
      <c r="AW89" s="19" t="s">
        <v>87</v>
      </c>
      <c r="AX89" s="19" t="s">
        <v>94</v>
      </c>
      <c r="AY89" s="19" t="s">
        <v>95</v>
      </c>
      <c r="AZ89" s="19" t="s">
        <v>95</v>
      </c>
      <c r="BA89" s="19" t="s">
        <v>95</v>
      </c>
      <c r="BB89" s="19" t="s">
        <v>87</v>
      </c>
      <c r="BC89" s="19" t="s">
        <v>87</v>
      </c>
      <c r="BD89" s="19" t="s">
        <v>96</v>
      </c>
      <c r="BE89" s="19" t="s">
        <v>87</v>
      </c>
      <c r="BF89" s="19" t="s">
        <v>96</v>
      </c>
      <c r="BG89" s="19" t="s">
        <v>87</v>
      </c>
      <c r="BH89" s="19" t="s">
        <v>96</v>
      </c>
      <c r="BI89" s="19" t="s">
        <v>87</v>
      </c>
      <c r="BJ89" s="19" t="s">
        <v>96</v>
      </c>
      <c r="BK89" s="1" t="n">
        <v>9.1262579740745</v>
      </c>
      <c r="BL89" s="1" t="n">
        <v>0.00954009396120031</v>
      </c>
      <c r="BM89" s="1" t="n">
        <v>0.0041460552987778</v>
      </c>
      <c r="BN89" s="1" t="n">
        <v>6.73356157041147</v>
      </c>
      <c r="BO89" s="1" t="n">
        <v>0.0101047017399648</v>
      </c>
      <c r="BP89" s="1" t="n">
        <v>0.00344094500108053</v>
      </c>
      <c r="BQ89" s="1" t="s">
        <v>409</v>
      </c>
      <c r="BR89" s="19"/>
      <c r="BS89" s="19"/>
      <c r="BT89" s="19"/>
      <c r="BU89" s="19"/>
      <c r="BV89" s="19"/>
      <c r="BW89" s="19"/>
      <c r="BX89" s="19"/>
      <c r="BY89" s="19"/>
      <c r="BZ89" s="19"/>
      <c r="CA89" s="19"/>
    </row>
    <row r="90" customFormat="false" ht="14.4" hidden="false" customHeight="false" outlineLevel="0" collapsed="false">
      <c r="A90" s="15" t="s">
        <v>405</v>
      </c>
      <c r="B90" s="15" t="s">
        <v>406</v>
      </c>
      <c r="C90" s="1" t="n">
        <v>341090</v>
      </c>
      <c r="D90" s="1" t="n">
        <v>10551</v>
      </c>
      <c r="E90" s="19" t="n">
        <f aca="false">19.023</f>
        <v>19.023</v>
      </c>
      <c r="F90" s="1" t="n">
        <v>-98.622</v>
      </c>
      <c r="G90" s="1" t="n">
        <v>5452</v>
      </c>
      <c r="H90" s="16" t="n">
        <v>1996</v>
      </c>
      <c r="I90" s="17" t="s">
        <v>228</v>
      </c>
      <c r="J90" s="1" t="s">
        <v>410</v>
      </c>
      <c r="K90" s="18" t="n">
        <v>35366.6284722222</v>
      </c>
      <c r="L90" s="1" t="s">
        <v>86</v>
      </c>
      <c r="M90" s="1" t="s">
        <v>154</v>
      </c>
      <c r="N90" s="1" t="n">
        <v>0.467</v>
      </c>
      <c r="O90" s="1" t="n">
        <v>1</v>
      </c>
      <c r="P90" s="1" t="n">
        <v>0.33</v>
      </c>
      <c r="Q90" s="1" t="n">
        <v>1</v>
      </c>
      <c r="R90" s="20" t="n">
        <v>20000000</v>
      </c>
      <c r="S90" s="1" t="n">
        <v>0</v>
      </c>
      <c r="T90" s="20" t="s">
        <v>87</v>
      </c>
      <c r="U90" s="20" t="s">
        <v>87</v>
      </c>
      <c r="V90" s="20" t="s">
        <v>96</v>
      </c>
      <c r="W90" s="1" t="n">
        <v>1000</v>
      </c>
      <c r="X90" s="1" t="s">
        <v>88</v>
      </c>
      <c r="Y90" s="1" t="n">
        <v>8.5</v>
      </c>
      <c r="Z90" s="1" t="n">
        <v>0</v>
      </c>
      <c r="AA90" s="1" t="n">
        <v>1</v>
      </c>
      <c r="AB90" s="1" t="n">
        <v>0</v>
      </c>
      <c r="AC90" s="1" t="s">
        <v>177</v>
      </c>
      <c r="AD90" s="1" t="n">
        <v>5.8</v>
      </c>
      <c r="AE90" s="1" t="n">
        <v>0</v>
      </c>
      <c r="AF90" s="1" t="n">
        <v>0.5</v>
      </c>
      <c r="AG90" s="1" t="n">
        <v>0</v>
      </c>
      <c r="AH90" s="19" t="s">
        <v>89</v>
      </c>
      <c r="AI90" s="19" t="s">
        <v>87</v>
      </c>
      <c r="AJ90" s="19" t="s">
        <v>96</v>
      </c>
      <c r="AK90" s="19" t="s">
        <v>96</v>
      </c>
      <c r="AL90" s="19" t="s">
        <v>96</v>
      </c>
      <c r="AM90" s="19" t="s">
        <v>89</v>
      </c>
      <c r="AN90" s="21" t="s">
        <v>87</v>
      </c>
      <c r="AO90" s="21" t="s">
        <v>87</v>
      </c>
      <c r="AP90" s="1" t="n">
        <v>25</v>
      </c>
      <c r="AQ90" s="1" t="n">
        <v>20</v>
      </c>
      <c r="AR90" s="1" t="n">
        <v>120</v>
      </c>
      <c r="AS90" s="1" t="n">
        <v>3</v>
      </c>
      <c r="AT90" s="1" t="n">
        <v>0.03</v>
      </c>
      <c r="AU90" s="19" t="s">
        <v>87</v>
      </c>
      <c r="AV90" s="1" t="s">
        <v>130</v>
      </c>
      <c r="AW90" s="19" t="s">
        <v>87</v>
      </c>
      <c r="AX90" s="19" t="s">
        <v>94</v>
      </c>
      <c r="AY90" s="19" t="s">
        <v>95</v>
      </c>
      <c r="AZ90" s="19" t="s">
        <v>95</v>
      </c>
      <c r="BA90" s="19" t="s">
        <v>95</v>
      </c>
      <c r="BB90" s="19" t="s">
        <v>87</v>
      </c>
      <c r="BC90" s="19" t="s">
        <v>87</v>
      </c>
      <c r="BD90" s="19" t="s">
        <v>96</v>
      </c>
      <c r="BE90" s="19" t="s">
        <v>87</v>
      </c>
      <c r="BF90" s="19" t="s">
        <v>96</v>
      </c>
      <c r="BG90" s="1" t="n">
        <v>1.9</v>
      </c>
      <c r="BH90" s="1" t="n">
        <v>0.8</v>
      </c>
      <c r="BI90" s="19" t="s">
        <v>87</v>
      </c>
      <c r="BJ90" s="19" t="s">
        <v>96</v>
      </c>
      <c r="BK90" s="1" t="n">
        <v>10.0319988061427</v>
      </c>
      <c r="BL90" s="1" t="n">
        <v>0.0101755768954275</v>
      </c>
      <c r="BM90" s="1" t="n">
        <v>0.00438465468059031</v>
      </c>
      <c r="BN90" s="1" t="n">
        <v>9.93128720280788</v>
      </c>
      <c r="BO90" s="1" t="n">
        <v>0.0101383904040624</v>
      </c>
      <c r="BP90" s="1" t="n">
        <v>0.00385221623437839</v>
      </c>
      <c r="BQ90" s="1" t="s">
        <v>411</v>
      </c>
      <c r="BR90" s="19"/>
      <c r="BS90" s="19"/>
      <c r="BT90" s="19"/>
      <c r="BU90" s="19"/>
      <c r="BV90" s="19"/>
      <c r="BW90" s="19"/>
      <c r="BX90" s="19"/>
      <c r="BY90" s="19"/>
      <c r="BZ90" s="19"/>
      <c r="CA90" s="19"/>
    </row>
    <row r="91" customFormat="false" ht="14.4" hidden="false" customHeight="false" outlineLevel="0" collapsed="false">
      <c r="A91" s="15" t="s">
        <v>405</v>
      </c>
      <c r="B91" s="15" t="s">
        <v>406</v>
      </c>
      <c r="C91" s="1" t="n">
        <v>341090</v>
      </c>
      <c r="D91" s="1" t="n">
        <v>10551</v>
      </c>
      <c r="E91" s="19" t="n">
        <f aca="false">19.023</f>
        <v>19.023</v>
      </c>
      <c r="F91" s="1" t="n">
        <v>-98.622</v>
      </c>
      <c r="G91" s="1" t="n">
        <v>5452</v>
      </c>
      <c r="H91" s="16" t="n">
        <v>1997</v>
      </c>
      <c r="I91" s="17" t="s">
        <v>412</v>
      </c>
      <c r="J91" s="1" t="s">
        <v>413</v>
      </c>
      <c r="K91" s="18" t="n">
        <v>35757.9659722222</v>
      </c>
      <c r="L91" s="1" t="s">
        <v>86</v>
      </c>
      <c r="M91" s="19" t="s">
        <v>87</v>
      </c>
      <c r="N91" s="1" t="n">
        <v>2.16</v>
      </c>
      <c r="O91" s="1" t="n">
        <v>1</v>
      </c>
      <c r="P91" s="1" t="n">
        <v>1.58</v>
      </c>
      <c r="Q91" s="1" t="n">
        <v>1</v>
      </c>
      <c r="R91" s="20" t="n">
        <v>1100000000</v>
      </c>
      <c r="S91" s="1" t="n">
        <v>0</v>
      </c>
      <c r="T91" s="20" t="s">
        <v>87</v>
      </c>
      <c r="U91" s="20" t="s">
        <v>87</v>
      </c>
      <c r="V91" s="20" t="s">
        <v>96</v>
      </c>
      <c r="W91" s="1" t="n">
        <v>1000</v>
      </c>
      <c r="X91" s="1" t="s">
        <v>88</v>
      </c>
      <c r="Y91" s="1" t="n">
        <v>13.5</v>
      </c>
      <c r="Z91" s="1" t="n">
        <v>0</v>
      </c>
      <c r="AA91" s="1" t="n">
        <v>2</v>
      </c>
      <c r="AB91" s="1" t="n">
        <v>2</v>
      </c>
      <c r="AC91" s="1" t="s">
        <v>177</v>
      </c>
      <c r="AD91" s="19" t="s">
        <v>87</v>
      </c>
      <c r="AE91" s="19" t="s">
        <v>96</v>
      </c>
      <c r="AF91" s="19" t="s">
        <v>96</v>
      </c>
      <c r="AG91" s="19" t="s">
        <v>96</v>
      </c>
      <c r="AH91" s="19" t="s">
        <v>89</v>
      </c>
      <c r="AI91" s="19" t="s">
        <v>87</v>
      </c>
      <c r="AJ91" s="19" t="s">
        <v>96</v>
      </c>
      <c r="AK91" s="19" t="s">
        <v>96</v>
      </c>
      <c r="AL91" s="19" t="s">
        <v>96</v>
      </c>
      <c r="AM91" s="19" t="s">
        <v>89</v>
      </c>
      <c r="AN91" s="21" t="s">
        <v>87</v>
      </c>
      <c r="AO91" s="21" t="s">
        <v>87</v>
      </c>
      <c r="AP91" s="1" t="n">
        <v>50</v>
      </c>
      <c r="AQ91" s="1" t="n">
        <v>3</v>
      </c>
      <c r="AR91" s="1" t="n">
        <v>185</v>
      </c>
      <c r="AS91" s="1" t="n">
        <v>6</v>
      </c>
      <c r="AT91" s="1" t="n">
        <v>0.1</v>
      </c>
      <c r="AU91" s="19" t="s">
        <v>87</v>
      </c>
      <c r="AV91" s="1" t="s">
        <v>130</v>
      </c>
      <c r="AW91" s="19" t="s">
        <v>87</v>
      </c>
      <c r="AX91" s="19" t="s">
        <v>94</v>
      </c>
      <c r="AY91" s="19" t="s">
        <v>95</v>
      </c>
      <c r="AZ91" s="19" t="s">
        <v>95</v>
      </c>
      <c r="BA91" s="19" t="s">
        <v>95</v>
      </c>
      <c r="BB91" s="19" t="s">
        <v>87</v>
      </c>
      <c r="BC91" s="19" t="s">
        <v>87</v>
      </c>
      <c r="BD91" s="19" t="s">
        <v>96</v>
      </c>
      <c r="BE91" s="19" t="s">
        <v>87</v>
      </c>
      <c r="BF91" s="19" t="s">
        <v>96</v>
      </c>
      <c r="BG91" s="1" t="n">
        <v>1.8</v>
      </c>
      <c r="BH91" s="1" t="n">
        <v>0.8</v>
      </c>
      <c r="BI91" s="19" t="s">
        <v>87</v>
      </c>
      <c r="BJ91" s="19" t="s">
        <v>96</v>
      </c>
      <c r="BK91" s="1" t="n">
        <v>21.7775871046933</v>
      </c>
      <c r="BL91" s="1" t="n">
        <v>0.0104551927339224</v>
      </c>
      <c r="BM91" s="1" t="n">
        <v>0.00545895385582327</v>
      </c>
      <c r="BN91" s="1" t="n">
        <v>19.8652798685434</v>
      </c>
      <c r="BO91" s="1" t="n">
        <v>0.00986426031556987</v>
      </c>
      <c r="BP91" s="1" t="n">
        <v>0.00513179035062413</v>
      </c>
      <c r="BQ91" s="1" t="s">
        <v>414</v>
      </c>
      <c r="BR91" s="19"/>
      <c r="BS91" s="19"/>
      <c r="BT91" s="19"/>
      <c r="BU91" s="19"/>
      <c r="BV91" s="19"/>
      <c r="BW91" s="19"/>
      <c r="BX91" s="19"/>
      <c r="BY91" s="19"/>
      <c r="BZ91" s="19"/>
      <c r="CA91" s="19"/>
    </row>
    <row r="92" customFormat="false" ht="14.4" hidden="false" customHeight="false" outlineLevel="0" collapsed="false">
      <c r="A92" s="15" t="s">
        <v>415</v>
      </c>
      <c r="B92" s="15" t="s">
        <v>416</v>
      </c>
      <c r="C92" s="1" t="n">
        <v>353060</v>
      </c>
      <c r="D92" s="1" t="n">
        <v>11718</v>
      </c>
      <c r="E92" s="1" t="n">
        <v>-35.653</v>
      </c>
      <c r="F92" s="1" t="n">
        <v>-70.761</v>
      </c>
      <c r="G92" s="1" t="n">
        <v>3150</v>
      </c>
      <c r="H92" s="16" t="n">
        <v>1932</v>
      </c>
      <c r="I92" s="17" t="s">
        <v>417</v>
      </c>
      <c r="J92" s="1" t="s">
        <v>418</v>
      </c>
      <c r="K92" s="18" t="n">
        <v>11789.5833333333</v>
      </c>
      <c r="L92" s="1" t="s">
        <v>87</v>
      </c>
      <c r="M92" s="19" t="s">
        <v>87</v>
      </c>
      <c r="N92" s="1" t="n">
        <v>22</v>
      </c>
      <c r="O92" s="1" t="n">
        <v>0</v>
      </c>
      <c r="P92" s="1" t="n">
        <v>4</v>
      </c>
      <c r="Q92" s="1" t="n">
        <v>0</v>
      </c>
      <c r="R92" s="20" t="n">
        <v>9960000000000</v>
      </c>
      <c r="S92" s="1" t="n">
        <v>0</v>
      </c>
      <c r="T92" s="20" t="n">
        <v>7000000000000</v>
      </c>
      <c r="U92" s="20" t="n">
        <v>15700000000000</v>
      </c>
      <c r="V92" s="1" t="n">
        <v>0</v>
      </c>
      <c r="W92" s="1" t="n">
        <v>1000</v>
      </c>
      <c r="X92" s="1" t="s">
        <v>88</v>
      </c>
      <c r="Y92" s="1" t="n">
        <v>23</v>
      </c>
      <c r="Z92" s="1" t="n">
        <v>1</v>
      </c>
      <c r="AA92" s="1" t="n">
        <v>7</v>
      </c>
      <c r="AB92" s="1" t="n">
        <v>1</v>
      </c>
      <c r="AC92" s="1" t="s">
        <v>90</v>
      </c>
      <c r="AD92" s="19" t="s">
        <v>87</v>
      </c>
      <c r="AE92" s="19" t="s">
        <v>96</v>
      </c>
      <c r="AF92" s="19" t="s">
        <v>96</v>
      </c>
      <c r="AG92" s="19" t="s">
        <v>96</v>
      </c>
      <c r="AH92" s="19" t="s">
        <v>89</v>
      </c>
      <c r="AI92" s="19" t="s">
        <v>87</v>
      </c>
      <c r="AJ92" s="19" t="s">
        <v>96</v>
      </c>
      <c r="AK92" s="19" t="s">
        <v>96</v>
      </c>
      <c r="AL92" s="19" t="s">
        <v>96</v>
      </c>
      <c r="AM92" s="19" t="s">
        <v>89</v>
      </c>
      <c r="AN92" s="20" t="n">
        <v>65000000000</v>
      </c>
      <c r="AO92" s="20" t="n">
        <v>65000000000</v>
      </c>
      <c r="AP92" s="1" t="n">
        <v>180</v>
      </c>
      <c r="AQ92" s="1" t="n">
        <v>1</v>
      </c>
      <c r="AR92" s="1" t="n">
        <v>50</v>
      </c>
      <c r="AS92" s="1" t="n">
        <v>6</v>
      </c>
      <c r="AT92" s="1" t="n">
        <v>20</v>
      </c>
      <c r="AU92" s="19" t="s">
        <v>87</v>
      </c>
      <c r="AV92" s="1" t="s">
        <v>130</v>
      </c>
      <c r="AW92" s="1" t="s">
        <v>419</v>
      </c>
      <c r="AX92" s="19" t="s">
        <v>94</v>
      </c>
      <c r="AY92" s="19" t="s">
        <v>95</v>
      </c>
      <c r="AZ92" s="19" t="s">
        <v>95</v>
      </c>
      <c r="BA92" s="19" t="s">
        <v>95</v>
      </c>
      <c r="BB92" s="19" t="s">
        <v>87</v>
      </c>
      <c r="BC92" s="1" t="n">
        <v>300</v>
      </c>
      <c r="BD92" s="19" t="s">
        <v>87</v>
      </c>
      <c r="BE92" s="19" t="s">
        <v>87</v>
      </c>
      <c r="BF92" s="19" t="s">
        <v>96</v>
      </c>
      <c r="BG92" s="1" t="n">
        <v>5</v>
      </c>
      <c r="BH92" s="1" t="n">
        <v>1</v>
      </c>
      <c r="BI92" s="1" t="n">
        <v>870</v>
      </c>
      <c r="BJ92" s="19" t="s">
        <v>87</v>
      </c>
      <c r="BK92" s="1" t="n">
        <v>25.462878318997</v>
      </c>
      <c r="BL92" s="1" t="n">
        <v>0.0169907661268164</v>
      </c>
      <c r="BM92" s="1" t="n">
        <v>0.00185968716937415</v>
      </c>
      <c r="BN92" s="1" t="n">
        <v>22.0448718211093</v>
      </c>
      <c r="BO92" s="1" t="n">
        <v>0.0177035343187322</v>
      </c>
      <c r="BP92" s="1" t="n">
        <v>0.00143594300204712</v>
      </c>
      <c r="BQ92" s="1" t="s">
        <v>420</v>
      </c>
      <c r="BR92" s="19"/>
      <c r="BS92" s="19"/>
      <c r="BT92" s="19"/>
      <c r="BU92" s="19"/>
      <c r="BV92" s="19"/>
      <c r="BW92" s="19"/>
      <c r="BX92" s="19"/>
      <c r="BY92" s="19"/>
      <c r="BZ92" s="19"/>
      <c r="CA92" s="19"/>
    </row>
    <row r="93" customFormat="false" ht="14.4" hidden="false" customHeight="false" outlineLevel="0" collapsed="false">
      <c r="A93" s="15" t="s">
        <v>421</v>
      </c>
      <c r="B93" s="15" t="s">
        <v>422</v>
      </c>
      <c r="C93" s="1" t="n">
        <v>313030</v>
      </c>
      <c r="D93" s="1" t="n">
        <v>20390</v>
      </c>
      <c r="E93" s="19" t="n">
        <f aca="false">60.485</f>
        <v>60.485</v>
      </c>
      <c r="F93" s="1" t="n">
        <v>-152.742</v>
      </c>
      <c r="G93" s="1" t="n">
        <v>3108</v>
      </c>
      <c r="H93" s="16" t="n">
        <v>1989</v>
      </c>
      <c r="I93" s="17" t="s">
        <v>423</v>
      </c>
      <c r="J93" s="1" t="s">
        <v>424</v>
      </c>
      <c r="K93" s="27" t="n">
        <v>32856.7826388889</v>
      </c>
      <c r="L93" s="1" t="s">
        <v>103</v>
      </c>
      <c r="M93" s="19" t="s">
        <v>87</v>
      </c>
      <c r="N93" s="1" t="n">
        <v>0.383333333</v>
      </c>
      <c r="O93" s="1" t="n">
        <v>0</v>
      </c>
      <c r="P93" s="1" t="n">
        <v>0.038333333</v>
      </c>
      <c r="Q93" s="1" t="n">
        <v>2</v>
      </c>
      <c r="R93" s="20" t="n">
        <v>750000000</v>
      </c>
      <c r="S93" s="1" t="n">
        <v>0</v>
      </c>
      <c r="T93" s="20" t="n">
        <v>350000000</v>
      </c>
      <c r="U93" s="20" t="n">
        <v>350000000</v>
      </c>
      <c r="V93" s="1" t="n">
        <v>0</v>
      </c>
      <c r="W93" s="1" t="n">
        <v>1000</v>
      </c>
      <c r="X93" s="1" t="s">
        <v>94</v>
      </c>
      <c r="Y93" s="1" t="n">
        <v>9</v>
      </c>
      <c r="Z93" s="1" t="n">
        <v>0</v>
      </c>
      <c r="AA93" s="1" t="n">
        <v>3</v>
      </c>
      <c r="AB93" s="1" t="n">
        <v>1</v>
      </c>
      <c r="AC93" s="1" t="s">
        <v>187</v>
      </c>
      <c r="AD93" s="19" t="s">
        <v>87</v>
      </c>
      <c r="AE93" s="19" t="s">
        <v>96</v>
      </c>
      <c r="AF93" s="19" t="s">
        <v>96</v>
      </c>
      <c r="AG93" s="19" t="s">
        <v>96</v>
      </c>
      <c r="AH93" s="19" t="s">
        <v>89</v>
      </c>
      <c r="AI93" s="19" t="s">
        <v>87</v>
      </c>
      <c r="AJ93" s="19" t="s">
        <v>96</v>
      </c>
      <c r="AK93" s="19" t="s">
        <v>96</v>
      </c>
      <c r="AL93" s="19" t="s">
        <v>96</v>
      </c>
      <c r="AM93" s="19" t="s">
        <v>89</v>
      </c>
      <c r="AN93" s="20" t="n">
        <v>0</v>
      </c>
      <c r="AO93" s="21" t="s">
        <v>87</v>
      </c>
      <c r="AP93" s="19" t="s">
        <v>87</v>
      </c>
      <c r="AQ93" s="19" t="s">
        <v>87</v>
      </c>
      <c r="AR93" s="19" t="s">
        <v>87</v>
      </c>
      <c r="AS93" s="19" t="s">
        <v>87</v>
      </c>
      <c r="AT93" s="19" t="s">
        <v>87</v>
      </c>
      <c r="AU93" s="19" t="s">
        <v>87</v>
      </c>
      <c r="AV93" s="19" t="s">
        <v>87</v>
      </c>
      <c r="AW93" s="19" t="s">
        <v>87</v>
      </c>
      <c r="AX93" s="19" t="s">
        <v>94</v>
      </c>
      <c r="AY93" s="19" t="s">
        <v>95</v>
      </c>
      <c r="AZ93" s="19" t="s">
        <v>95</v>
      </c>
      <c r="BA93" s="19" t="s">
        <v>95</v>
      </c>
      <c r="BB93" s="19" t="s">
        <v>87</v>
      </c>
      <c r="BC93" s="19" t="s">
        <v>87</v>
      </c>
      <c r="BD93" s="19" t="s">
        <v>96</v>
      </c>
      <c r="BE93" s="19" t="s">
        <v>87</v>
      </c>
      <c r="BF93" s="19" t="s">
        <v>96</v>
      </c>
      <c r="BG93" s="1" t="n">
        <v>0.25</v>
      </c>
      <c r="BH93" s="1" t="n">
        <v>0.15</v>
      </c>
      <c r="BI93" s="19" t="s">
        <v>87</v>
      </c>
      <c r="BJ93" s="19" t="s">
        <v>96</v>
      </c>
      <c r="BK93" s="1" t="n">
        <v>31.0081486453371</v>
      </c>
      <c r="BL93" s="1" t="n">
        <v>0.0112019509396882</v>
      </c>
      <c r="BM93" s="1" t="n">
        <v>0.00863364030947805</v>
      </c>
      <c r="BN93" s="1" t="n">
        <v>41.8335652224972</v>
      </c>
      <c r="BO93" s="1" t="n">
        <v>0.0119437672537329</v>
      </c>
      <c r="BP93" s="1" t="n">
        <v>0.012118713440522</v>
      </c>
      <c r="BQ93" s="1" t="s">
        <v>425</v>
      </c>
      <c r="BR93" s="19"/>
      <c r="BS93" s="19"/>
      <c r="BT93" s="19"/>
      <c r="BU93" s="19"/>
      <c r="BV93" s="19"/>
      <c r="BW93" s="19"/>
      <c r="BX93" s="19"/>
      <c r="BY93" s="19"/>
      <c r="BZ93" s="19"/>
      <c r="CA93" s="19"/>
    </row>
    <row r="94" customFormat="false" ht="14.4" hidden="false" customHeight="false" outlineLevel="0" collapsed="false">
      <c r="A94" s="15" t="s">
        <v>421</v>
      </c>
      <c r="B94" s="15" t="s">
        <v>422</v>
      </c>
      <c r="C94" s="1" t="n">
        <v>313030</v>
      </c>
      <c r="D94" s="1" t="n">
        <v>20390</v>
      </c>
      <c r="E94" s="19" t="n">
        <f aca="false">60.485</f>
        <v>60.485</v>
      </c>
      <c r="F94" s="1" t="n">
        <v>-152.742</v>
      </c>
      <c r="G94" s="1" t="n">
        <v>3108</v>
      </c>
      <c r="H94" s="16" t="n">
        <v>1989</v>
      </c>
      <c r="I94" s="17" t="s">
        <v>426</v>
      </c>
      <c r="J94" s="1" t="s">
        <v>427</v>
      </c>
      <c r="K94" s="28" t="n">
        <v>32857.5333333333</v>
      </c>
      <c r="L94" s="1" t="s">
        <v>103</v>
      </c>
      <c r="M94" s="19" t="s">
        <v>87</v>
      </c>
      <c r="N94" s="1" t="n">
        <v>1.033333333</v>
      </c>
      <c r="O94" s="1" t="n">
        <v>0</v>
      </c>
      <c r="P94" s="1" t="n">
        <v>0.103333333</v>
      </c>
      <c r="Q94" s="1" t="n">
        <v>2</v>
      </c>
      <c r="R94" s="20" t="n">
        <v>21200000000</v>
      </c>
      <c r="S94" s="1" t="n">
        <v>0</v>
      </c>
      <c r="T94" s="20" t="n">
        <v>6150000000</v>
      </c>
      <c r="U94" s="20" t="n">
        <v>6150000000</v>
      </c>
      <c r="V94" s="1" t="n">
        <v>0</v>
      </c>
      <c r="W94" s="1" t="n">
        <v>1000</v>
      </c>
      <c r="X94" s="1" t="s">
        <v>94</v>
      </c>
      <c r="Y94" s="1" t="n">
        <v>11</v>
      </c>
      <c r="Z94" s="1" t="n">
        <v>2</v>
      </c>
      <c r="AA94" s="1" t="n">
        <v>4</v>
      </c>
      <c r="AB94" s="1" t="n">
        <v>2</v>
      </c>
      <c r="AC94" s="1" t="s">
        <v>187</v>
      </c>
      <c r="AD94" s="19" t="s">
        <v>87</v>
      </c>
      <c r="AE94" s="19" t="s">
        <v>96</v>
      </c>
      <c r="AF94" s="19" t="s">
        <v>96</v>
      </c>
      <c r="AG94" s="19" t="s">
        <v>96</v>
      </c>
      <c r="AH94" s="19" t="s">
        <v>89</v>
      </c>
      <c r="AI94" s="19" t="s">
        <v>87</v>
      </c>
      <c r="AJ94" s="19" t="s">
        <v>96</v>
      </c>
      <c r="AK94" s="19" t="s">
        <v>96</v>
      </c>
      <c r="AL94" s="19" t="s">
        <v>96</v>
      </c>
      <c r="AM94" s="19" t="s">
        <v>89</v>
      </c>
      <c r="AN94" s="20" t="n">
        <v>4140000000</v>
      </c>
      <c r="AO94" s="21" t="s">
        <v>87</v>
      </c>
      <c r="AP94" s="19" t="s">
        <v>87</v>
      </c>
      <c r="AQ94" s="19" t="s">
        <v>87</v>
      </c>
      <c r="AR94" s="19" t="s">
        <v>87</v>
      </c>
      <c r="AS94" s="19" t="s">
        <v>87</v>
      </c>
      <c r="AT94" s="19" t="s">
        <v>87</v>
      </c>
      <c r="AU94" s="19" t="s">
        <v>87</v>
      </c>
      <c r="AV94" s="19" t="s">
        <v>87</v>
      </c>
      <c r="AW94" s="19" t="s">
        <v>87</v>
      </c>
      <c r="AX94" s="19" t="s">
        <v>94</v>
      </c>
      <c r="AY94" s="19" t="s">
        <v>95</v>
      </c>
      <c r="AZ94" s="19" t="s">
        <v>95</v>
      </c>
      <c r="BA94" s="19" t="s">
        <v>95</v>
      </c>
      <c r="BB94" s="19" t="s">
        <v>87</v>
      </c>
      <c r="BC94" s="19" t="s">
        <v>87</v>
      </c>
      <c r="BD94" s="19" t="s">
        <v>96</v>
      </c>
      <c r="BE94" s="19" t="s">
        <v>87</v>
      </c>
      <c r="BF94" s="19" t="s">
        <v>96</v>
      </c>
      <c r="BG94" s="1" t="n">
        <v>0.25</v>
      </c>
      <c r="BH94" s="1" t="n">
        <v>0.15</v>
      </c>
      <c r="BI94" s="19" t="s">
        <v>87</v>
      </c>
      <c r="BJ94" s="19" t="s">
        <v>96</v>
      </c>
      <c r="BK94" s="1" t="n">
        <v>32.5439272089405</v>
      </c>
      <c r="BL94" s="1" t="n">
        <v>0.0134006564951544</v>
      </c>
      <c r="BM94" s="1" t="n">
        <v>0.00705907946577882</v>
      </c>
      <c r="BN94" s="1" t="n">
        <v>30.6177222756669</v>
      </c>
      <c r="BO94" s="1" t="n">
        <v>0.0128595012751326</v>
      </c>
      <c r="BP94" s="1" t="n">
        <v>0.00678063157847713</v>
      </c>
      <c r="BQ94" s="1" t="s">
        <v>425</v>
      </c>
      <c r="BR94" s="19"/>
      <c r="BS94" s="19"/>
      <c r="BT94" s="19"/>
      <c r="BU94" s="19"/>
      <c r="BV94" s="19"/>
      <c r="BW94" s="19"/>
      <c r="BX94" s="19"/>
      <c r="BY94" s="19"/>
      <c r="BZ94" s="19"/>
      <c r="CA94" s="19"/>
    </row>
    <row r="95" customFormat="false" ht="14.4" hidden="false" customHeight="false" outlineLevel="0" collapsed="false">
      <c r="A95" s="15" t="s">
        <v>421</v>
      </c>
      <c r="B95" s="15" t="s">
        <v>422</v>
      </c>
      <c r="C95" s="1" t="n">
        <v>313030</v>
      </c>
      <c r="D95" s="1" t="n">
        <v>20390</v>
      </c>
      <c r="E95" s="19" t="n">
        <f aca="false">60.485</f>
        <v>60.485</v>
      </c>
      <c r="F95" s="1" t="n">
        <v>-152.742</v>
      </c>
      <c r="G95" s="1" t="n">
        <v>3108</v>
      </c>
      <c r="H95" s="16" t="n">
        <v>1989</v>
      </c>
      <c r="I95" s="17" t="s">
        <v>428</v>
      </c>
      <c r="J95" s="1" t="s">
        <v>429</v>
      </c>
      <c r="K95" s="28" t="n">
        <v>32861.6270833333</v>
      </c>
      <c r="L95" s="1" t="s">
        <v>103</v>
      </c>
      <c r="M95" s="19" t="s">
        <v>87</v>
      </c>
      <c r="N95" s="1" t="n">
        <v>0.15</v>
      </c>
      <c r="O95" s="1" t="n">
        <v>0</v>
      </c>
      <c r="P95" s="1" t="n">
        <v>0.015</v>
      </c>
      <c r="Q95" s="1" t="n">
        <v>2</v>
      </c>
      <c r="R95" s="20" t="n">
        <v>500000000</v>
      </c>
      <c r="S95" s="1" t="n">
        <v>0</v>
      </c>
      <c r="T95" s="20" t="n">
        <v>100000000</v>
      </c>
      <c r="U95" s="20" t="n">
        <v>100000000</v>
      </c>
      <c r="V95" s="1" t="n">
        <v>0</v>
      </c>
      <c r="W95" s="1" t="n">
        <v>1000</v>
      </c>
      <c r="X95" s="1" t="s">
        <v>94</v>
      </c>
      <c r="Y95" s="1" t="n">
        <v>6.5</v>
      </c>
      <c r="Z95" s="1" t="n">
        <v>0</v>
      </c>
      <c r="AA95" s="1" t="n">
        <v>2.5</v>
      </c>
      <c r="AB95" s="1" t="n">
        <v>0</v>
      </c>
      <c r="AC95" s="1" t="s">
        <v>187</v>
      </c>
      <c r="AD95" s="19" t="s">
        <v>87</v>
      </c>
      <c r="AE95" s="19" t="s">
        <v>96</v>
      </c>
      <c r="AF95" s="19" t="s">
        <v>96</v>
      </c>
      <c r="AG95" s="19" t="s">
        <v>96</v>
      </c>
      <c r="AH95" s="19" t="s">
        <v>89</v>
      </c>
      <c r="AI95" s="19" t="s">
        <v>87</v>
      </c>
      <c r="AJ95" s="19" t="s">
        <v>96</v>
      </c>
      <c r="AK95" s="19" t="s">
        <v>96</v>
      </c>
      <c r="AL95" s="19" t="s">
        <v>96</v>
      </c>
      <c r="AM95" s="19" t="s">
        <v>89</v>
      </c>
      <c r="AN95" s="20" t="n">
        <v>0</v>
      </c>
      <c r="AO95" s="21" t="s">
        <v>87</v>
      </c>
      <c r="AP95" s="19" t="s">
        <v>87</v>
      </c>
      <c r="AQ95" s="19" t="s">
        <v>87</v>
      </c>
      <c r="AR95" s="19" t="s">
        <v>87</v>
      </c>
      <c r="AS95" s="19" t="s">
        <v>87</v>
      </c>
      <c r="AT95" s="19" t="s">
        <v>87</v>
      </c>
      <c r="AU95" s="19" t="s">
        <v>87</v>
      </c>
      <c r="AV95" s="19" t="s">
        <v>87</v>
      </c>
      <c r="AW95" s="19" t="s">
        <v>87</v>
      </c>
      <c r="AX95" s="19" t="s">
        <v>94</v>
      </c>
      <c r="AY95" s="19" t="s">
        <v>95</v>
      </c>
      <c r="AZ95" s="19" t="s">
        <v>95</v>
      </c>
      <c r="BA95" s="19" t="s">
        <v>95</v>
      </c>
      <c r="BB95" s="19" t="s">
        <v>87</v>
      </c>
      <c r="BC95" s="19" t="s">
        <v>87</v>
      </c>
      <c r="BD95" s="19" t="s">
        <v>96</v>
      </c>
      <c r="BE95" s="19" t="s">
        <v>87</v>
      </c>
      <c r="BF95" s="19" t="s">
        <v>96</v>
      </c>
      <c r="BG95" s="1" t="n">
        <v>0.25</v>
      </c>
      <c r="BH95" s="1" t="n">
        <v>0.15</v>
      </c>
      <c r="BI95" s="19" t="s">
        <v>87</v>
      </c>
      <c r="BJ95" s="19" t="s">
        <v>96</v>
      </c>
      <c r="BK95" s="1" t="n">
        <v>10.8198447155788</v>
      </c>
      <c r="BL95" s="1" t="n">
        <v>0.0137424529045569</v>
      </c>
      <c r="BM95" s="1" t="n">
        <v>0.00641622704848152</v>
      </c>
      <c r="BN95" s="1" t="n">
        <v>10.0980438975769</v>
      </c>
      <c r="BO95" s="1" t="n">
        <v>0.015644762474707</v>
      </c>
      <c r="BP95" s="1" t="n">
        <v>0.0058781489693782</v>
      </c>
      <c r="BQ95" s="1" t="s">
        <v>425</v>
      </c>
      <c r="BR95" s="19"/>
      <c r="BS95" s="19"/>
      <c r="BT95" s="19"/>
      <c r="BU95" s="19"/>
      <c r="BV95" s="19"/>
      <c r="BW95" s="19"/>
      <c r="BX95" s="19"/>
      <c r="BY95" s="19"/>
      <c r="BZ95" s="19"/>
      <c r="CA95" s="19"/>
    </row>
    <row r="96" customFormat="false" ht="14.4" hidden="false" customHeight="false" outlineLevel="0" collapsed="false">
      <c r="A96" s="15" t="s">
        <v>421</v>
      </c>
      <c r="B96" s="15" t="s">
        <v>422</v>
      </c>
      <c r="C96" s="1" t="n">
        <v>313030</v>
      </c>
      <c r="D96" s="1" t="n">
        <v>20390</v>
      </c>
      <c r="E96" s="19" t="n">
        <f aca="false">60.485</f>
        <v>60.485</v>
      </c>
      <c r="F96" s="1" t="n">
        <v>-152.742</v>
      </c>
      <c r="G96" s="1" t="n">
        <v>3108</v>
      </c>
      <c r="H96" s="16" t="n">
        <v>1990</v>
      </c>
      <c r="I96" s="17" t="s">
        <v>430</v>
      </c>
      <c r="J96" s="1" t="s">
        <v>431</v>
      </c>
      <c r="K96" s="18" t="n">
        <v>32876.1166666667</v>
      </c>
      <c r="L96" s="1" t="s">
        <v>87</v>
      </c>
      <c r="M96" s="19" t="s">
        <v>87</v>
      </c>
      <c r="N96" s="1" t="n">
        <v>1.45</v>
      </c>
      <c r="O96" s="1" t="n">
        <v>0</v>
      </c>
      <c r="P96" s="1" t="n">
        <v>0.145</v>
      </c>
      <c r="Q96" s="1" t="n">
        <v>2</v>
      </c>
      <c r="R96" s="20" t="n">
        <v>39000000000</v>
      </c>
      <c r="S96" s="1" t="n">
        <v>0</v>
      </c>
      <c r="T96" s="20" t="s">
        <v>87</v>
      </c>
      <c r="U96" s="20" t="s">
        <v>87</v>
      </c>
      <c r="V96" s="20" t="s">
        <v>96</v>
      </c>
      <c r="W96" s="1" t="n">
        <v>1000</v>
      </c>
      <c r="X96" s="1" t="s">
        <v>94</v>
      </c>
      <c r="Y96" s="1" t="n">
        <v>12</v>
      </c>
      <c r="Z96" s="1" t="n">
        <v>1</v>
      </c>
      <c r="AA96" s="1" t="n">
        <v>2</v>
      </c>
      <c r="AB96" s="1" t="n">
        <v>1</v>
      </c>
      <c r="AC96" s="1" t="s">
        <v>90</v>
      </c>
      <c r="AD96" s="1" t="n">
        <v>8</v>
      </c>
      <c r="AE96" s="1" t="n">
        <v>0</v>
      </c>
      <c r="AF96" s="1" t="n">
        <v>2</v>
      </c>
      <c r="AG96" s="1" t="n">
        <v>2</v>
      </c>
      <c r="AH96" s="1" t="s">
        <v>105</v>
      </c>
      <c r="AI96" s="19" t="s">
        <v>87</v>
      </c>
      <c r="AJ96" s="19" t="s">
        <v>96</v>
      </c>
      <c r="AK96" s="19" t="s">
        <v>96</v>
      </c>
      <c r="AL96" s="19" t="s">
        <v>96</v>
      </c>
      <c r="AM96" s="19" t="s">
        <v>89</v>
      </c>
      <c r="AN96" s="20" t="n">
        <v>11500000000</v>
      </c>
      <c r="AO96" s="21" t="s">
        <v>87</v>
      </c>
      <c r="AP96" s="19" t="s">
        <v>87</v>
      </c>
      <c r="AQ96" s="19" t="s">
        <v>87</v>
      </c>
      <c r="AR96" s="19" t="s">
        <v>87</v>
      </c>
      <c r="AS96" s="19" t="s">
        <v>87</v>
      </c>
      <c r="AT96" s="19" t="s">
        <v>87</v>
      </c>
      <c r="AU96" s="19" t="s">
        <v>87</v>
      </c>
      <c r="AV96" s="19" t="s">
        <v>87</v>
      </c>
      <c r="AW96" s="19" t="s">
        <v>87</v>
      </c>
      <c r="AX96" s="19" t="s">
        <v>94</v>
      </c>
      <c r="AY96" s="19" t="s">
        <v>95</v>
      </c>
      <c r="AZ96" s="19" t="s">
        <v>95</v>
      </c>
      <c r="BA96" s="19" t="s">
        <v>95</v>
      </c>
      <c r="BB96" s="19" t="s">
        <v>87</v>
      </c>
      <c r="BC96" s="19" t="s">
        <v>87</v>
      </c>
      <c r="BD96" s="19" t="s">
        <v>96</v>
      </c>
      <c r="BE96" s="19" t="s">
        <v>87</v>
      </c>
      <c r="BF96" s="19" t="s">
        <v>96</v>
      </c>
      <c r="BG96" s="1" t="n">
        <v>0.25</v>
      </c>
      <c r="BH96" s="1" t="n">
        <v>0.15</v>
      </c>
      <c r="BI96" s="19" t="s">
        <v>87</v>
      </c>
      <c r="BJ96" s="19" t="s">
        <v>96</v>
      </c>
      <c r="BK96" s="1" t="n">
        <v>8.38396835388334</v>
      </c>
      <c r="BL96" s="1" t="n">
        <v>0.0153976247742802</v>
      </c>
      <c r="BM96" s="1" t="n">
        <v>0.00158760127266501</v>
      </c>
      <c r="BN96" s="1" t="n">
        <v>8.28594046914622</v>
      </c>
      <c r="BO96" s="1" t="n">
        <v>0.0151557279487334</v>
      </c>
      <c r="BP96" s="1" t="n">
        <v>0.00162179166592217</v>
      </c>
      <c r="BQ96" s="1" t="s">
        <v>425</v>
      </c>
      <c r="BR96" s="19"/>
      <c r="BS96" s="19"/>
      <c r="BT96" s="19"/>
      <c r="BU96" s="19"/>
      <c r="BV96" s="19"/>
      <c r="BW96" s="19"/>
      <c r="BX96" s="19"/>
      <c r="BY96" s="19"/>
      <c r="BZ96" s="19"/>
      <c r="CA96" s="19"/>
    </row>
    <row r="97" customFormat="false" ht="14.4" hidden="false" customHeight="false" outlineLevel="0" collapsed="false">
      <c r="A97" s="15" t="s">
        <v>421</v>
      </c>
      <c r="B97" s="15" t="s">
        <v>422</v>
      </c>
      <c r="C97" s="1" t="n">
        <v>313030</v>
      </c>
      <c r="D97" s="1" t="n">
        <v>20390</v>
      </c>
      <c r="E97" s="19" t="n">
        <f aca="false">60.485</f>
        <v>60.485</v>
      </c>
      <c r="F97" s="1" t="n">
        <v>-152.742</v>
      </c>
      <c r="G97" s="1" t="n">
        <v>3108</v>
      </c>
      <c r="H97" s="16" t="n">
        <v>1990</v>
      </c>
      <c r="I97" s="17" t="s">
        <v>432</v>
      </c>
      <c r="J97" s="1" t="s">
        <v>433</v>
      </c>
      <c r="K97" s="18" t="n">
        <v>32881.7979166667</v>
      </c>
      <c r="L97" s="1" t="s">
        <v>87</v>
      </c>
      <c r="M97" s="19" t="s">
        <v>87</v>
      </c>
      <c r="N97" s="1" t="n">
        <v>0.25</v>
      </c>
      <c r="O97" s="1" t="n">
        <v>0</v>
      </c>
      <c r="P97" s="1" t="n">
        <v>0.025</v>
      </c>
      <c r="Q97" s="1" t="n">
        <v>2</v>
      </c>
      <c r="R97" s="20" t="n">
        <v>7450000000</v>
      </c>
      <c r="S97" s="1" t="n">
        <v>0</v>
      </c>
      <c r="T97" s="20" t="s">
        <v>87</v>
      </c>
      <c r="U97" s="20" t="s">
        <v>87</v>
      </c>
      <c r="V97" s="20" t="s">
        <v>96</v>
      </c>
      <c r="W97" s="1" t="n">
        <v>1000</v>
      </c>
      <c r="X97" s="1" t="s">
        <v>94</v>
      </c>
      <c r="Y97" s="1" t="n">
        <v>11.5</v>
      </c>
      <c r="Z97" s="1" t="n">
        <v>1</v>
      </c>
      <c r="AA97" s="1" t="n">
        <v>2.5</v>
      </c>
      <c r="AB97" s="1" t="n">
        <v>1</v>
      </c>
      <c r="AC97" s="1" t="s">
        <v>220</v>
      </c>
      <c r="AD97" s="1" t="n">
        <v>9</v>
      </c>
      <c r="AE97" s="1" t="n">
        <v>0</v>
      </c>
      <c r="AF97" s="1" t="n">
        <v>2.5</v>
      </c>
      <c r="AG97" s="1" t="n">
        <v>0</v>
      </c>
      <c r="AH97" s="1" t="s">
        <v>354</v>
      </c>
      <c r="AI97" s="19" t="s">
        <v>87</v>
      </c>
      <c r="AJ97" s="19" t="s">
        <v>96</v>
      </c>
      <c r="AK97" s="19" t="s">
        <v>96</v>
      </c>
      <c r="AL97" s="19" t="s">
        <v>96</v>
      </c>
      <c r="AM97" s="19" t="s">
        <v>89</v>
      </c>
      <c r="AN97" s="20" t="n">
        <v>6900000000</v>
      </c>
      <c r="AO97" s="21" t="s">
        <v>87</v>
      </c>
      <c r="AP97" s="19" t="s">
        <v>87</v>
      </c>
      <c r="AQ97" s="19" t="s">
        <v>87</v>
      </c>
      <c r="AR97" s="19" t="s">
        <v>87</v>
      </c>
      <c r="AS97" s="19" t="s">
        <v>87</v>
      </c>
      <c r="AT97" s="19" t="s">
        <v>87</v>
      </c>
      <c r="AU97" s="19" t="s">
        <v>87</v>
      </c>
      <c r="AV97" s="19" t="s">
        <v>87</v>
      </c>
      <c r="AW97" s="19" t="s">
        <v>87</v>
      </c>
      <c r="AX97" s="19" t="s">
        <v>94</v>
      </c>
      <c r="AY97" s="19" t="s">
        <v>95</v>
      </c>
      <c r="AZ97" s="19" t="s">
        <v>95</v>
      </c>
      <c r="BA97" s="19" t="s">
        <v>95</v>
      </c>
      <c r="BB97" s="19" t="s">
        <v>87</v>
      </c>
      <c r="BC97" s="19" t="s">
        <v>87</v>
      </c>
      <c r="BD97" s="19" t="s">
        <v>96</v>
      </c>
      <c r="BE97" s="19" t="s">
        <v>87</v>
      </c>
      <c r="BF97" s="19" t="s">
        <v>96</v>
      </c>
      <c r="BG97" s="1" t="n">
        <v>0.25</v>
      </c>
      <c r="BH97" s="1" t="n">
        <v>0.15</v>
      </c>
      <c r="BI97" s="19" t="s">
        <v>87</v>
      </c>
      <c r="BJ97" s="19" t="s">
        <v>96</v>
      </c>
      <c r="BK97" s="1" t="n">
        <v>14.7345455312368</v>
      </c>
      <c r="BL97" s="1" t="n">
        <v>0.0173973491420835</v>
      </c>
      <c r="BM97" s="1" t="n">
        <v>0.00255849922049383</v>
      </c>
      <c r="BN97" s="1" t="n">
        <v>13.5039092037503</v>
      </c>
      <c r="BO97" s="1" t="n">
        <v>0.0170814481160939</v>
      </c>
      <c r="BP97" s="1" t="n">
        <v>0.00239991104253905</v>
      </c>
      <c r="BQ97" s="1" t="s">
        <v>425</v>
      </c>
      <c r="BR97" s="19"/>
      <c r="BS97" s="19"/>
      <c r="BT97" s="19"/>
      <c r="BU97" s="19"/>
      <c r="BV97" s="19"/>
      <c r="BW97" s="19"/>
      <c r="BX97" s="19"/>
      <c r="BY97" s="19"/>
      <c r="BZ97" s="19"/>
      <c r="CA97" s="19"/>
    </row>
    <row r="98" customFormat="false" ht="14.4" hidden="false" customHeight="false" outlineLevel="0" collapsed="false">
      <c r="A98" s="15" t="s">
        <v>421</v>
      </c>
      <c r="B98" s="15" t="s">
        <v>422</v>
      </c>
      <c r="C98" s="1" t="n">
        <v>313030</v>
      </c>
      <c r="D98" s="1" t="n">
        <v>20390</v>
      </c>
      <c r="E98" s="19" t="n">
        <f aca="false">60.485</f>
        <v>60.485</v>
      </c>
      <c r="F98" s="1" t="n">
        <v>-152.742</v>
      </c>
      <c r="G98" s="1" t="n">
        <v>3108</v>
      </c>
      <c r="H98" s="16" t="n">
        <v>1990</v>
      </c>
      <c r="I98" s="17" t="s">
        <v>434</v>
      </c>
      <c r="J98" s="1" t="s">
        <v>435</v>
      </c>
      <c r="K98" s="18" t="n">
        <v>32890.325</v>
      </c>
      <c r="L98" s="1" t="s">
        <v>87</v>
      </c>
      <c r="M98" s="19" t="s">
        <v>87</v>
      </c>
      <c r="N98" s="1" t="n">
        <v>0.216666667</v>
      </c>
      <c r="O98" s="1" t="n">
        <v>0</v>
      </c>
      <c r="P98" s="1" t="n">
        <v>0.021666667</v>
      </c>
      <c r="Q98" s="1" t="n">
        <v>2</v>
      </c>
      <c r="R98" s="20" t="n">
        <v>3500000000</v>
      </c>
      <c r="S98" s="1" t="n">
        <v>0</v>
      </c>
      <c r="T98" s="20" t="s">
        <v>87</v>
      </c>
      <c r="U98" s="20" t="s">
        <v>87</v>
      </c>
      <c r="V98" s="20" t="s">
        <v>96</v>
      </c>
      <c r="W98" s="1" t="n">
        <v>1000</v>
      </c>
      <c r="X98" s="1" t="s">
        <v>94</v>
      </c>
      <c r="Y98" s="1" t="n">
        <v>11.5</v>
      </c>
      <c r="Z98" s="1" t="n">
        <v>0</v>
      </c>
      <c r="AA98" s="1" t="n">
        <v>2.5</v>
      </c>
      <c r="AB98" s="1" t="n">
        <v>1</v>
      </c>
      <c r="AC98" s="1" t="s">
        <v>104</v>
      </c>
      <c r="AD98" s="19" t="s">
        <v>87</v>
      </c>
      <c r="AE98" s="19" t="s">
        <v>96</v>
      </c>
      <c r="AF98" s="19" t="s">
        <v>96</v>
      </c>
      <c r="AG98" s="19" t="s">
        <v>96</v>
      </c>
      <c r="AH98" s="19" t="s">
        <v>89</v>
      </c>
      <c r="AI98" s="19" t="s">
        <v>87</v>
      </c>
      <c r="AJ98" s="19" t="s">
        <v>96</v>
      </c>
      <c r="AK98" s="19" t="s">
        <v>96</v>
      </c>
      <c r="AL98" s="19" t="s">
        <v>96</v>
      </c>
      <c r="AM98" s="19" t="s">
        <v>89</v>
      </c>
      <c r="AN98" s="20" t="n">
        <v>4600000000</v>
      </c>
      <c r="AO98" s="21" t="s">
        <v>87</v>
      </c>
      <c r="AP98" s="19" t="s">
        <v>87</v>
      </c>
      <c r="AQ98" s="19" t="s">
        <v>87</v>
      </c>
      <c r="AR98" s="19" t="s">
        <v>87</v>
      </c>
      <c r="AS98" s="19" t="s">
        <v>87</v>
      </c>
      <c r="AT98" s="19" t="s">
        <v>87</v>
      </c>
      <c r="AU98" s="19" t="s">
        <v>87</v>
      </c>
      <c r="AV98" s="19" t="s">
        <v>87</v>
      </c>
      <c r="AW98" s="19" t="s">
        <v>87</v>
      </c>
      <c r="AX98" s="19" t="s">
        <v>94</v>
      </c>
      <c r="AY98" s="19" t="s">
        <v>95</v>
      </c>
      <c r="AZ98" s="19" t="s">
        <v>95</v>
      </c>
      <c r="BA98" s="19" t="s">
        <v>95</v>
      </c>
      <c r="BB98" s="19" t="s">
        <v>87</v>
      </c>
      <c r="BC98" s="19" t="s">
        <v>87</v>
      </c>
      <c r="BD98" s="19" t="s">
        <v>96</v>
      </c>
      <c r="BE98" s="19" t="s">
        <v>87</v>
      </c>
      <c r="BF98" s="19" t="s">
        <v>96</v>
      </c>
      <c r="BG98" s="1" t="n">
        <v>0.25</v>
      </c>
      <c r="BH98" s="1" t="n">
        <v>0.15</v>
      </c>
      <c r="BI98" s="19" t="s">
        <v>87</v>
      </c>
      <c r="BJ98" s="19" t="s">
        <v>96</v>
      </c>
      <c r="BK98" s="1" t="n">
        <v>30.3839473886133</v>
      </c>
      <c r="BL98" s="1" t="n">
        <v>0.0138099504061044</v>
      </c>
      <c r="BM98" s="1" t="n">
        <v>0.00597228625826095</v>
      </c>
      <c r="BN98" s="1" t="n">
        <v>33.7606756636259</v>
      </c>
      <c r="BO98" s="1" t="n">
        <v>0.0133838711606899</v>
      </c>
      <c r="BP98" s="1" t="n">
        <v>0.00658194101587778</v>
      </c>
      <c r="BQ98" s="1" t="s">
        <v>425</v>
      </c>
      <c r="BR98" s="19"/>
      <c r="BS98" s="19"/>
      <c r="BT98" s="19"/>
      <c r="BU98" s="19"/>
      <c r="BV98" s="19"/>
      <c r="BW98" s="19"/>
      <c r="BX98" s="19"/>
      <c r="BY98" s="19"/>
      <c r="BZ98" s="19"/>
      <c r="CA98" s="19"/>
    </row>
    <row r="99" customFormat="false" ht="14.4" hidden="false" customHeight="false" outlineLevel="0" collapsed="false">
      <c r="A99" s="15" t="s">
        <v>421</v>
      </c>
      <c r="B99" s="15" t="s">
        <v>422</v>
      </c>
      <c r="C99" s="1" t="n">
        <v>313030</v>
      </c>
      <c r="D99" s="1" t="n">
        <v>20390</v>
      </c>
      <c r="E99" s="19" t="n">
        <f aca="false">60.485</f>
        <v>60.485</v>
      </c>
      <c r="F99" s="1" t="n">
        <v>-152.742</v>
      </c>
      <c r="G99" s="1" t="n">
        <v>3108</v>
      </c>
      <c r="H99" s="16" t="n">
        <v>1990</v>
      </c>
      <c r="I99" s="17" t="s">
        <v>436</v>
      </c>
      <c r="J99" s="1" t="s">
        <v>437</v>
      </c>
      <c r="K99" s="18" t="n">
        <v>32919.5423611111</v>
      </c>
      <c r="L99" s="1" t="s">
        <v>87</v>
      </c>
      <c r="M99" s="19" t="s">
        <v>87</v>
      </c>
      <c r="N99" s="1" t="n">
        <v>0.333333333</v>
      </c>
      <c r="O99" s="1" t="n">
        <v>0</v>
      </c>
      <c r="P99" s="1" t="n">
        <v>0.033333333</v>
      </c>
      <c r="Q99" s="1" t="n">
        <v>2</v>
      </c>
      <c r="R99" s="20" t="n">
        <v>8750000000</v>
      </c>
      <c r="S99" s="1" t="n">
        <v>0</v>
      </c>
      <c r="T99" s="20" t="s">
        <v>87</v>
      </c>
      <c r="U99" s="20" t="s">
        <v>87</v>
      </c>
      <c r="V99" s="20" t="s">
        <v>96</v>
      </c>
      <c r="W99" s="1" t="n">
        <v>1000</v>
      </c>
      <c r="X99" s="1" t="s">
        <v>94</v>
      </c>
      <c r="Y99" s="1" t="n">
        <v>11</v>
      </c>
      <c r="Z99" s="1" t="n">
        <v>0</v>
      </c>
      <c r="AA99" s="1" t="n">
        <v>2</v>
      </c>
      <c r="AB99" s="1" t="n">
        <v>1</v>
      </c>
      <c r="AC99" s="1" t="s">
        <v>104</v>
      </c>
      <c r="AD99" s="19" t="s">
        <v>87</v>
      </c>
      <c r="AE99" s="19" t="s">
        <v>96</v>
      </c>
      <c r="AF99" s="19" t="s">
        <v>96</v>
      </c>
      <c r="AG99" s="19" t="s">
        <v>96</v>
      </c>
      <c r="AH99" s="19" t="s">
        <v>89</v>
      </c>
      <c r="AI99" s="19" t="s">
        <v>87</v>
      </c>
      <c r="AJ99" s="19" t="s">
        <v>96</v>
      </c>
      <c r="AK99" s="19" t="s">
        <v>96</v>
      </c>
      <c r="AL99" s="19" t="s">
        <v>96</v>
      </c>
      <c r="AM99" s="19" t="s">
        <v>89</v>
      </c>
      <c r="AN99" s="20" t="n">
        <v>16100000000</v>
      </c>
      <c r="AO99" s="21" t="s">
        <v>87</v>
      </c>
      <c r="AP99" s="19" t="s">
        <v>87</v>
      </c>
      <c r="AQ99" s="19" t="s">
        <v>87</v>
      </c>
      <c r="AR99" s="19" t="s">
        <v>87</v>
      </c>
      <c r="AS99" s="19" t="s">
        <v>87</v>
      </c>
      <c r="AT99" s="19" t="s">
        <v>87</v>
      </c>
      <c r="AU99" s="19" t="s">
        <v>87</v>
      </c>
      <c r="AV99" s="19" t="s">
        <v>87</v>
      </c>
      <c r="AW99" s="19" t="s">
        <v>87</v>
      </c>
      <c r="AX99" s="19" t="s">
        <v>94</v>
      </c>
      <c r="AY99" s="19" t="s">
        <v>95</v>
      </c>
      <c r="AZ99" s="19" t="s">
        <v>95</v>
      </c>
      <c r="BA99" s="19" t="s">
        <v>95</v>
      </c>
      <c r="BB99" s="19" t="s">
        <v>87</v>
      </c>
      <c r="BC99" s="19" t="s">
        <v>87</v>
      </c>
      <c r="BD99" s="19" t="s">
        <v>96</v>
      </c>
      <c r="BE99" s="19" t="s">
        <v>87</v>
      </c>
      <c r="BF99" s="19" t="s">
        <v>96</v>
      </c>
      <c r="BG99" s="1" t="n">
        <v>0.25</v>
      </c>
      <c r="BH99" s="1" t="n">
        <v>0.15</v>
      </c>
      <c r="BI99" s="19" t="s">
        <v>87</v>
      </c>
      <c r="BJ99" s="19" t="s">
        <v>96</v>
      </c>
      <c r="BK99" s="1" t="n">
        <v>36.6241421296571</v>
      </c>
      <c r="BL99" s="1" t="n">
        <v>0.0118287818848975</v>
      </c>
      <c r="BM99" s="1" t="n">
        <v>0.00784104107033016</v>
      </c>
      <c r="BN99" s="1" t="n">
        <v>34.3254215650375</v>
      </c>
      <c r="BO99" s="1" t="n">
        <v>0.0112231078155546</v>
      </c>
      <c r="BP99" s="1" t="n">
        <v>0.00720162089475373</v>
      </c>
      <c r="BQ99" s="1" t="s">
        <v>425</v>
      </c>
      <c r="BR99" s="19"/>
      <c r="BS99" s="19"/>
      <c r="BT99" s="19"/>
      <c r="BU99" s="19"/>
      <c r="BV99" s="19"/>
      <c r="BW99" s="19"/>
      <c r="BX99" s="19"/>
      <c r="BY99" s="19"/>
      <c r="BZ99" s="19"/>
      <c r="CA99" s="19"/>
    </row>
    <row r="100" customFormat="false" ht="14.4" hidden="false" customHeight="false" outlineLevel="0" collapsed="false">
      <c r="A100" s="15" t="s">
        <v>421</v>
      </c>
      <c r="B100" s="15" t="s">
        <v>422</v>
      </c>
      <c r="C100" s="1" t="n">
        <v>313030</v>
      </c>
      <c r="D100" s="1" t="n">
        <v>20390</v>
      </c>
      <c r="E100" s="19" t="n">
        <f aca="false">60.485</f>
        <v>60.485</v>
      </c>
      <c r="F100" s="1" t="n">
        <v>-152.742</v>
      </c>
      <c r="G100" s="1" t="n">
        <v>3108</v>
      </c>
      <c r="H100" s="16" t="n">
        <v>1990</v>
      </c>
      <c r="I100" s="17" t="s">
        <v>438</v>
      </c>
      <c r="J100" s="1" t="s">
        <v>439</v>
      </c>
      <c r="K100" s="18" t="n">
        <v>32925.3972222222</v>
      </c>
      <c r="L100" s="1" t="s">
        <v>87</v>
      </c>
      <c r="M100" s="19" t="s">
        <v>87</v>
      </c>
      <c r="N100" s="1" t="n">
        <v>0.1</v>
      </c>
      <c r="O100" s="1" t="n">
        <v>0</v>
      </c>
      <c r="P100" s="1" t="n">
        <v>0.01</v>
      </c>
      <c r="Q100" s="1" t="n">
        <v>2</v>
      </c>
      <c r="R100" s="20" t="n">
        <v>2500000000</v>
      </c>
      <c r="S100" s="1" t="n">
        <v>0</v>
      </c>
      <c r="T100" s="20" t="s">
        <v>87</v>
      </c>
      <c r="U100" s="20" t="s">
        <v>87</v>
      </c>
      <c r="V100" s="20" t="s">
        <v>96</v>
      </c>
      <c r="W100" s="1" t="n">
        <v>1000</v>
      </c>
      <c r="X100" s="1" t="s">
        <v>94</v>
      </c>
      <c r="Y100" s="1" t="n">
        <v>10.5</v>
      </c>
      <c r="Z100" s="1" t="n">
        <v>0</v>
      </c>
      <c r="AA100" s="1" t="n">
        <v>1.5</v>
      </c>
      <c r="AB100" s="1" t="n">
        <v>1</v>
      </c>
      <c r="AC100" s="1" t="s">
        <v>187</v>
      </c>
      <c r="AD100" s="1" t="n">
        <v>9</v>
      </c>
      <c r="AE100" s="1" t="n">
        <v>1</v>
      </c>
      <c r="AF100" s="1" t="n">
        <v>1.5</v>
      </c>
      <c r="AG100" s="1" t="n">
        <v>1</v>
      </c>
      <c r="AH100" s="1" t="s">
        <v>90</v>
      </c>
      <c r="AI100" s="19" t="s">
        <v>87</v>
      </c>
      <c r="AJ100" s="19" t="s">
        <v>96</v>
      </c>
      <c r="AK100" s="19" t="s">
        <v>96</v>
      </c>
      <c r="AL100" s="19" t="s">
        <v>96</v>
      </c>
      <c r="AM100" s="19" t="s">
        <v>89</v>
      </c>
      <c r="AN100" s="20" t="n">
        <v>2300000000</v>
      </c>
      <c r="AO100" s="21" t="s">
        <v>87</v>
      </c>
      <c r="AP100" s="19" t="s">
        <v>87</v>
      </c>
      <c r="AQ100" s="19" t="s">
        <v>87</v>
      </c>
      <c r="AR100" s="19" t="s">
        <v>87</v>
      </c>
      <c r="AS100" s="19" t="s">
        <v>87</v>
      </c>
      <c r="AT100" s="19" t="s">
        <v>87</v>
      </c>
      <c r="AU100" s="19" t="s">
        <v>87</v>
      </c>
      <c r="AV100" s="19" t="s">
        <v>87</v>
      </c>
      <c r="AW100" s="19" t="s">
        <v>87</v>
      </c>
      <c r="AX100" s="19" t="s">
        <v>94</v>
      </c>
      <c r="AY100" s="19" t="s">
        <v>95</v>
      </c>
      <c r="AZ100" s="19" t="s">
        <v>95</v>
      </c>
      <c r="BA100" s="19" t="s">
        <v>95</v>
      </c>
      <c r="BB100" s="19" t="s">
        <v>87</v>
      </c>
      <c r="BC100" s="19" t="s">
        <v>87</v>
      </c>
      <c r="BD100" s="19" t="s">
        <v>96</v>
      </c>
      <c r="BE100" s="19" t="s">
        <v>87</v>
      </c>
      <c r="BF100" s="19" t="s">
        <v>96</v>
      </c>
      <c r="BG100" s="1" t="n">
        <v>0.25</v>
      </c>
      <c r="BH100" s="1" t="n">
        <v>0.15</v>
      </c>
      <c r="BI100" s="19" t="s">
        <v>87</v>
      </c>
      <c r="BJ100" s="19" t="s">
        <v>96</v>
      </c>
      <c r="BK100" s="1" t="n">
        <v>39.9557599768391</v>
      </c>
      <c r="BL100" s="1" t="n">
        <v>0.0167890960299834</v>
      </c>
      <c r="BM100" s="1" t="n">
        <v>0.0094507564390167</v>
      </c>
      <c r="BN100" s="1" t="n">
        <v>41.6233843379762</v>
      </c>
      <c r="BO100" s="1" t="n">
        <v>0.0164050786278289</v>
      </c>
      <c r="BP100" s="1" t="n">
        <v>0.00948910262777658</v>
      </c>
      <c r="BQ100" s="1" t="s">
        <v>425</v>
      </c>
      <c r="BR100" s="19"/>
      <c r="BS100" s="19"/>
      <c r="BT100" s="19"/>
      <c r="BU100" s="19"/>
      <c r="BV100" s="19"/>
      <c r="BW100" s="19"/>
      <c r="BX100" s="19"/>
      <c r="BY100" s="19"/>
      <c r="BZ100" s="19"/>
      <c r="CA100" s="19"/>
    </row>
    <row r="101" customFormat="false" ht="14.4" hidden="false" customHeight="false" outlineLevel="0" collapsed="false">
      <c r="A101" s="15" t="s">
        <v>421</v>
      </c>
      <c r="B101" s="15" t="s">
        <v>422</v>
      </c>
      <c r="C101" s="1" t="n">
        <v>313030</v>
      </c>
      <c r="D101" s="1" t="n">
        <v>20390</v>
      </c>
      <c r="E101" s="19" t="n">
        <f aca="false">60.485</f>
        <v>60.485</v>
      </c>
      <c r="F101" s="1" t="n">
        <v>-152.742</v>
      </c>
      <c r="G101" s="1" t="n">
        <v>3108</v>
      </c>
      <c r="H101" s="16" t="n">
        <v>1990</v>
      </c>
      <c r="I101" s="17" t="s">
        <v>440</v>
      </c>
      <c r="J101" s="1" t="s">
        <v>441</v>
      </c>
      <c r="K101" s="18" t="n">
        <v>32928.5868055556</v>
      </c>
      <c r="L101" s="1" t="s">
        <v>87</v>
      </c>
      <c r="M101" s="19" t="s">
        <v>87</v>
      </c>
      <c r="N101" s="1" t="n">
        <v>0.066666667</v>
      </c>
      <c r="O101" s="1" t="n">
        <v>0</v>
      </c>
      <c r="P101" s="1" t="n">
        <v>0.006666667</v>
      </c>
      <c r="Q101" s="1" t="n">
        <v>2</v>
      </c>
      <c r="R101" s="20" t="n">
        <v>2000000000</v>
      </c>
      <c r="S101" s="1" t="n">
        <v>0</v>
      </c>
      <c r="T101" s="20" t="s">
        <v>87</v>
      </c>
      <c r="U101" s="20" t="s">
        <v>87</v>
      </c>
      <c r="V101" s="20" t="s">
        <v>96</v>
      </c>
      <c r="W101" s="1" t="n">
        <v>1000</v>
      </c>
      <c r="X101" s="1" t="s">
        <v>94</v>
      </c>
      <c r="Y101" s="1" t="n">
        <v>8.5</v>
      </c>
      <c r="Z101" s="1" t="n">
        <v>1</v>
      </c>
      <c r="AA101" s="1" t="n">
        <v>2</v>
      </c>
      <c r="AB101" s="1" t="n">
        <v>2</v>
      </c>
      <c r="AC101" s="1" t="s">
        <v>177</v>
      </c>
      <c r="AD101" s="19" t="s">
        <v>87</v>
      </c>
      <c r="AE101" s="19" t="s">
        <v>96</v>
      </c>
      <c r="AF101" s="19" t="s">
        <v>96</v>
      </c>
      <c r="AG101" s="19" t="s">
        <v>96</v>
      </c>
      <c r="AH101" s="19" t="s">
        <v>89</v>
      </c>
      <c r="AI101" s="19" t="s">
        <v>87</v>
      </c>
      <c r="AJ101" s="19" t="s">
        <v>96</v>
      </c>
      <c r="AK101" s="19" t="s">
        <v>96</v>
      </c>
      <c r="AL101" s="19" t="s">
        <v>96</v>
      </c>
      <c r="AM101" s="19" t="s">
        <v>89</v>
      </c>
      <c r="AN101" s="20" t="n">
        <v>5750000000</v>
      </c>
      <c r="AO101" s="21" t="s">
        <v>87</v>
      </c>
      <c r="AP101" s="19" t="s">
        <v>87</v>
      </c>
      <c r="AQ101" s="19" t="s">
        <v>87</v>
      </c>
      <c r="AR101" s="19" t="s">
        <v>87</v>
      </c>
      <c r="AS101" s="19" t="s">
        <v>87</v>
      </c>
      <c r="AT101" s="19" t="s">
        <v>87</v>
      </c>
      <c r="AU101" s="19" t="s">
        <v>87</v>
      </c>
      <c r="AV101" s="19" t="s">
        <v>87</v>
      </c>
      <c r="AW101" s="19" t="s">
        <v>87</v>
      </c>
      <c r="AX101" s="19" t="s">
        <v>94</v>
      </c>
      <c r="AY101" s="19" t="s">
        <v>95</v>
      </c>
      <c r="AZ101" s="19" t="s">
        <v>95</v>
      </c>
      <c r="BA101" s="19" t="s">
        <v>95</v>
      </c>
      <c r="BB101" s="19" t="s">
        <v>87</v>
      </c>
      <c r="BC101" s="19" t="s">
        <v>87</v>
      </c>
      <c r="BD101" s="19" t="s">
        <v>96</v>
      </c>
      <c r="BE101" s="19" t="s">
        <v>87</v>
      </c>
      <c r="BF101" s="19" t="s">
        <v>96</v>
      </c>
      <c r="BG101" s="1" t="n">
        <v>0.25</v>
      </c>
      <c r="BH101" s="1" t="n">
        <v>0.15</v>
      </c>
      <c r="BI101" s="19" t="s">
        <v>87</v>
      </c>
      <c r="BJ101" s="19" t="s">
        <v>96</v>
      </c>
      <c r="BK101" s="1" t="n">
        <v>13.981498856465</v>
      </c>
      <c r="BL101" s="1" t="n">
        <v>0.00952149923865829</v>
      </c>
      <c r="BM101" s="1" t="n">
        <v>0.0042581535242376</v>
      </c>
      <c r="BN101" s="1" t="n">
        <v>14.4307946980364</v>
      </c>
      <c r="BO101" s="1" t="n">
        <v>0.00958659111921552</v>
      </c>
      <c r="BP101" s="1" t="n">
        <v>0.00408518844545437</v>
      </c>
      <c r="BQ101" s="1" t="s">
        <v>425</v>
      </c>
      <c r="BR101" s="19"/>
      <c r="BS101" s="19"/>
      <c r="BT101" s="19"/>
      <c r="BU101" s="19"/>
      <c r="BV101" s="19"/>
      <c r="BW101" s="19"/>
      <c r="BX101" s="19"/>
      <c r="BY101" s="19"/>
      <c r="BZ101" s="19"/>
      <c r="CA101" s="19"/>
    </row>
    <row r="102" customFormat="false" ht="14.4" hidden="false" customHeight="false" outlineLevel="0" collapsed="false">
      <c r="A102" s="15" t="s">
        <v>421</v>
      </c>
      <c r="B102" s="15" t="s">
        <v>422</v>
      </c>
      <c r="C102" s="1" t="n">
        <v>313030</v>
      </c>
      <c r="D102" s="1" t="n">
        <v>20390</v>
      </c>
      <c r="E102" s="19" t="n">
        <f aca="false">60.485</f>
        <v>60.485</v>
      </c>
      <c r="F102" s="1" t="n">
        <v>-152.742</v>
      </c>
      <c r="G102" s="1" t="n">
        <v>3108</v>
      </c>
      <c r="H102" s="16" t="n">
        <v>1990</v>
      </c>
      <c r="I102" s="17" t="s">
        <v>442</v>
      </c>
      <c r="J102" s="1" t="s">
        <v>443</v>
      </c>
      <c r="K102" s="18" t="n">
        <v>32932.7826388889</v>
      </c>
      <c r="L102" s="1" t="s">
        <v>87</v>
      </c>
      <c r="M102" s="19" t="s">
        <v>87</v>
      </c>
      <c r="N102" s="1" t="n">
        <v>0.083333333</v>
      </c>
      <c r="O102" s="1" t="n">
        <v>0</v>
      </c>
      <c r="P102" s="1" t="n">
        <v>0.008333333</v>
      </c>
      <c r="Q102" s="1" t="n">
        <v>2</v>
      </c>
      <c r="R102" s="20" t="n">
        <v>1700000000</v>
      </c>
      <c r="S102" s="1" t="n">
        <v>0</v>
      </c>
      <c r="T102" s="20" t="s">
        <v>87</v>
      </c>
      <c r="U102" s="20" t="s">
        <v>87</v>
      </c>
      <c r="V102" s="20" t="s">
        <v>96</v>
      </c>
      <c r="W102" s="1" t="n">
        <v>1000</v>
      </c>
      <c r="X102" s="1" t="s">
        <v>94</v>
      </c>
      <c r="Y102" s="1" t="n">
        <v>8.5</v>
      </c>
      <c r="Z102" s="1" t="n">
        <v>1</v>
      </c>
      <c r="AA102" s="1" t="n">
        <v>2.5</v>
      </c>
      <c r="AB102" s="1" t="n">
        <v>1</v>
      </c>
      <c r="AC102" s="1" t="s">
        <v>177</v>
      </c>
      <c r="AD102" s="19" t="s">
        <v>87</v>
      </c>
      <c r="AE102" s="19" t="s">
        <v>96</v>
      </c>
      <c r="AF102" s="19" t="s">
        <v>96</v>
      </c>
      <c r="AG102" s="19" t="s">
        <v>96</v>
      </c>
      <c r="AH102" s="19" t="s">
        <v>89</v>
      </c>
      <c r="AI102" s="19" t="s">
        <v>87</v>
      </c>
      <c r="AJ102" s="19" t="s">
        <v>96</v>
      </c>
      <c r="AK102" s="19" t="s">
        <v>96</v>
      </c>
      <c r="AL102" s="19" t="s">
        <v>96</v>
      </c>
      <c r="AM102" s="19" t="s">
        <v>89</v>
      </c>
      <c r="AN102" s="20" t="n">
        <v>2300000000</v>
      </c>
      <c r="AO102" s="21" t="s">
        <v>87</v>
      </c>
      <c r="AP102" s="19" t="s">
        <v>87</v>
      </c>
      <c r="AQ102" s="19" t="s">
        <v>87</v>
      </c>
      <c r="AR102" s="19" t="s">
        <v>87</v>
      </c>
      <c r="AS102" s="19" t="s">
        <v>87</v>
      </c>
      <c r="AT102" s="19" t="s">
        <v>87</v>
      </c>
      <c r="AU102" s="19" t="s">
        <v>87</v>
      </c>
      <c r="AV102" s="19" t="s">
        <v>87</v>
      </c>
      <c r="AW102" s="19" t="s">
        <v>87</v>
      </c>
      <c r="AX102" s="19" t="s">
        <v>94</v>
      </c>
      <c r="AY102" s="19" t="s">
        <v>95</v>
      </c>
      <c r="AZ102" s="19" t="s">
        <v>95</v>
      </c>
      <c r="BA102" s="19" t="s">
        <v>95</v>
      </c>
      <c r="BB102" s="19" t="s">
        <v>87</v>
      </c>
      <c r="BC102" s="19" t="s">
        <v>87</v>
      </c>
      <c r="BD102" s="19" t="s">
        <v>96</v>
      </c>
      <c r="BE102" s="19" t="s">
        <v>87</v>
      </c>
      <c r="BF102" s="19" t="s">
        <v>96</v>
      </c>
      <c r="BG102" s="1" t="n">
        <v>0.25</v>
      </c>
      <c r="BH102" s="1" t="n">
        <v>0.15</v>
      </c>
      <c r="BI102" s="19" t="s">
        <v>87</v>
      </c>
      <c r="BJ102" s="19" t="s">
        <v>96</v>
      </c>
      <c r="BK102" s="1" t="n">
        <v>29.7346556356658</v>
      </c>
      <c r="BL102" s="1" t="n">
        <v>0.0117286885949279</v>
      </c>
      <c r="BM102" s="1" t="n">
        <v>0.00927586230738138</v>
      </c>
      <c r="BN102" s="1" t="n">
        <v>31.1206551900409</v>
      </c>
      <c r="BO102" s="1" t="n">
        <v>0.0104276363602566</v>
      </c>
      <c r="BP102" s="1" t="n">
        <v>0.00973638803413424</v>
      </c>
      <c r="BQ102" s="1" t="s">
        <v>425</v>
      </c>
      <c r="BR102" s="19"/>
      <c r="BS102" s="19"/>
      <c r="BT102" s="19"/>
      <c r="BU102" s="19"/>
      <c r="BV102" s="19"/>
      <c r="BW102" s="19"/>
      <c r="BX102" s="19"/>
      <c r="BY102" s="19"/>
      <c r="BZ102" s="19"/>
      <c r="CA102" s="19"/>
    </row>
    <row r="103" customFormat="false" ht="14.4" hidden="false" customHeight="false" outlineLevel="0" collapsed="false">
      <c r="A103" s="15" t="s">
        <v>421</v>
      </c>
      <c r="B103" s="15" t="s">
        <v>422</v>
      </c>
      <c r="C103" s="1" t="n">
        <v>313030</v>
      </c>
      <c r="D103" s="1" t="n">
        <v>20390</v>
      </c>
      <c r="E103" s="19" t="n">
        <f aca="false">60.485</f>
        <v>60.485</v>
      </c>
      <c r="F103" s="1" t="n">
        <v>-152.742</v>
      </c>
      <c r="G103" s="1" t="n">
        <v>3108</v>
      </c>
      <c r="H103" s="16" t="n">
        <v>1990</v>
      </c>
      <c r="I103" s="17" t="s">
        <v>444</v>
      </c>
      <c r="J103" s="1" t="s">
        <v>445</v>
      </c>
      <c r="K103" s="18" t="n">
        <v>32937.2354166667</v>
      </c>
      <c r="L103" s="1" t="s">
        <v>87</v>
      </c>
      <c r="M103" s="19" t="s">
        <v>87</v>
      </c>
      <c r="N103" s="1" t="n">
        <v>0.133333333</v>
      </c>
      <c r="O103" s="1" t="n">
        <v>0</v>
      </c>
      <c r="P103" s="1" t="n">
        <v>0.013333333</v>
      </c>
      <c r="Q103" s="1" t="n">
        <v>2</v>
      </c>
      <c r="R103" s="20" t="n">
        <v>4450000000</v>
      </c>
      <c r="S103" s="1" t="n">
        <v>0</v>
      </c>
      <c r="T103" s="20" t="s">
        <v>87</v>
      </c>
      <c r="U103" s="20" t="s">
        <v>87</v>
      </c>
      <c r="V103" s="20" t="s">
        <v>96</v>
      </c>
      <c r="W103" s="1" t="n">
        <v>1000</v>
      </c>
      <c r="X103" s="1" t="s">
        <v>94</v>
      </c>
      <c r="Y103" s="1" t="n">
        <v>12.5</v>
      </c>
      <c r="Z103" s="1" t="n">
        <v>0</v>
      </c>
      <c r="AA103" s="1" t="n">
        <v>3</v>
      </c>
      <c r="AB103" s="1" t="n">
        <v>2</v>
      </c>
      <c r="AC103" s="1" t="s">
        <v>187</v>
      </c>
      <c r="AD103" s="19" t="s">
        <v>87</v>
      </c>
      <c r="AE103" s="19" t="s">
        <v>96</v>
      </c>
      <c r="AF103" s="19" t="s">
        <v>96</v>
      </c>
      <c r="AG103" s="19" t="s">
        <v>96</v>
      </c>
      <c r="AH103" s="19" t="s">
        <v>89</v>
      </c>
      <c r="AI103" s="19" t="s">
        <v>87</v>
      </c>
      <c r="AJ103" s="19" t="s">
        <v>96</v>
      </c>
      <c r="AK103" s="19" t="s">
        <v>96</v>
      </c>
      <c r="AL103" s="19" t="s">
        <v>96</v>
      </c>
      <c r="AM103" s="19" t="s">
        <v>89</v>
      </c>
      <c r="AN103" s="20" t="n">
        <v>4600000000</v>
      </c>
      <c r="AO103" s="21" t="s">
        <v>87</v>
      </c>
      <c r="AP103" s="19" t="s">
        <v>87</v>
      </c>
      <c r="AQ103" s="19" t="s">
        <v>87</v>
      </c>
      <c r="AR103" s="19" t="s">
        <v>87</v>
      </c>
      <c r="AS103" s="19" t="s">
        <v>87</v>
      </c>
      <c r="AT103" s="19" t="s">
        <v>87</v>
      </c>
      <c r="AU103" s="19" t="s">
        <v>87</v>
      </c>
      <c r="AV103" s="19" t="s">
        <v>87</v>
      </c>
      <c r="AW103" s="19" t="s">
        <v>87</v>
      </c>
      <c r="AX103" s="19" t="s">
        <v>94</v>
      </c>
      <c r="AY103" s="19" t="s">
        <v>95</v>
      </c>
      <c r="AZ103" s="19" t="s">
        <v>95</v>
      </c>
      <c r="BA103" s="19" t="s">
        <v>95</v>
      </c>
      <c r="BB103" s="19" t="s">
        <v>87</v>
      </c>
      <c r="BC103" s="19" t="s">
        <v>87</v>
      </c>
      <c r="BD103" s="19" t="s">
        <v>96</v>
      </c>
      <c r="BE103" s="19" t="s">
        <v>87</v>
      </c>
      <c r="BF103" s="19" t="s">
        <v>96</v>
      </c>
      <c r="BG103" s="1" t="n">
        <v>0.25</v>
      </c>
      <c r="BH103" s="1" t="n">
        <v>0.15</v>
      </c>
      <c r="BI103" s="19" t="s">
        <v>87</v>
      </c>
      <c r="BJ103" s="19" t="s">
        <v>96</v>
      </c>
      <c r="BK103" s="1" t="n">
        <v>19.4231008870791</v>
      </c>
      <c r="BL103" s="1" t="n">
        <v>0.0158817977170632</v>
      </c>
      <c r="BM103" s="1" t="n">
        <v>0.00385272984530909</v>
      </c>
      <c r="BN103" s="1" t="n">
        <v>18.6647529342429</v>
      </c>
      <c r="BO103" s="1" t="n">
        <v>0.0157718201968939</v>
      </c>
      <c r="BP103" s="1" t="n">
        <v>0.00374504584490496</v>
      </c>
      <c r="BQ103" s="1" t="s">
        <v>425</v>
      </c>
      <c r="BR103" s="19"/>
      <c r="BS103" s="19"/>
      <c r="BT103" s="19"/>
      <c r="BU103" s="19"/>
      <c r="BV103" s="19"/>
      <c r="BW103" s="19"/>
      <c r="BX103" s="19"/>
      <c r="BY103" s="19"/>
      <c r="BZ103" s="19"/>
      <c r="CA103" s="19"/>
    </row>
    <row r="104" customFormat="false" ht="14.4" hidden="false" customHeight="false" outlineLevel="0" collapsed="false">
      <c r="A104" s="15" t="s">
        <v>421</v>
      </c>
      <c r="B104" s="15" t="s">
        <v>422</v>
      </c>
      <c r="C104" s="1" t="n">
        <v>313030</v>
      </c>
      <c r="D104" s="1" t="n">
        <v>20390</v>
      </c>
      <c r="E104" s="19" t="n">
        <f aca="false">60.485</f>
        <v>60.485</v>
      </c>
      <c r="F104" s="1" t="n">
        <v>-152.742</v>
      </c>
      <c r="G104" s="1" t="n">
        <v>3108</v>
      </c>
      <c r="H104" s="16" t="n">
        <v>1990</v>
      </c>
      <c r="I104" s="17" t="s">
        <v>446</v>
      </c>
      <c r="J104" s="1" t="s">
        <v>447</v>
      </c>
      <c r="K104" s="18" t="n">
        <v>33002.7854166667</v>
      </c>
      <c r="L104" s="1" t="s">
        <v>87</v>
      </c>
      <c r="M104" s="19" t="s">
        <v>87</v>
      </c>
      <c r="N104" s="1" t="n">
        <v>0.166666667</v>
      </c>
      <c r="O104" s="1" t="n">
        <v>0</v>
      </c>
      <c r="P104" s="1" t="n">
        <v>0.083333334</v>
      </c>
      <c r="Q104" s="1" t="n">
        <v>2</v>
      </c>
      <c r="R104" s="20" t="n">
        <v>1350000000</v>
      </c>
      <c r="S104" s="1" t="n">
        <v>0</v>
      </c>
      <c r="T104" s="20" t="s">
        <v>87</v>
      </c>
      <c r="U104" s="20" t="s">
        <v>87</v>
      </c>
      <c r="V104" s="20" t="s">
        <v>96</v>
      </c>
      <c r="W104" s="1" t="n">
        <v>1000</v>
      </c>
      <c r="X104" s="1" t="s">
        <v>94</v>
      </c>
      <c r="Y104" s="1" t="n">
        <v>10.5</v>
      </c>
      <c r="Z104" s="1" t="n">
        <v>0</v>
      </c>
      <c r="AA104" s="1" t="n">
        <v>2.5</v>
      </c>
      <c r="AB104" s="1" t="n">
        <v>2</v>
      </c>
      <c r="AC104" s="1" t="s">
        <v>177</v>
      </c>
      <c r="AD104" s="19" t="s">
        <v>87</v>
      </c>
      <c r="AE104" s="19" t="s">
        <v>96</v>
      </c>
      <c r="AF104" s="19" t="s">
        <v>96</v>
      </c>
      <c r="AG104" s="19" t="s">
        <v>96</v>
      </c>
      <c r="AH104" s="19" t="s">
        <v>89</v>
      </c>
      <c r="AI104" s="19" t="s">
        <v>87</v>
      </c>
      <c r="AJ104" s="19" t="s">
        <v>96</v>
      </c>
      <c r="AK104" s="19" t="s">
        <v>96</v>
      </c>
      <c r="AL104" s="19" t="s">
        <v>96</v>
      </c>
      <c r="AM104" s="19" t="s">
        <v>89</v>
      </c>
      <c r="AN104" s="20" t="n">
        <v>4600000000</v>
      </c>
      <c r="AO104" s="21" t="s">
        <v>87</v>
      </c>
      <c r="AP104" s="19" t="s">
        <v>87</v>
      </c>
      <c r="AQ104" s="19" t="s">
        <v>87</v>
      </c>
      <c r="AR104" s="19" t="s">
        <v>87</v>
      </c>
      <c r="AS104" s="19" t="s">
        <v>87</v>
      </c>
      <c r="AT104" s="19" t="s">
        <v>87</v>
      </c>
      <c r="AU104" s="19" t="s">
        <v>87</v>
      </c>
      <c r="AV104" s="19" t="s">
        <v>87</v>
      </c>
      <c r="AW104" s="19" t="s">
        <v>87</v>
      </c>
      <c r="AX104" s="19" t="s">
        <v>94</v>
      </c>
      <c r="AY104" s="19" t="s">
        <v>95</v>
      </c>
      <c r="AZ104" s="19" t="s">
        <v>95</v>
      </c>
      <c r="BA104" s="19" t="s">
        <v>95</v>
      </c>
      <c r="BB104" s="19" t="s">
        <v>87</v>
      </c>
      <c r="BC104" s="19" t="s">
        <v>87</v>
      </c>
      <c r="BD104" s="19" t="s">
        <v>96</v>
      </c>
      <c r="BE104" s="19" t="s">
        <v>87</v>
      </c>
      <c r="BF104" s="19" t="s">
        <v>96</v>
      </c>
      <c r="BG104" s="1" t="n">
        <v>0.25</v>
      </c>
      <c r="BH104" s="1" t="n">
        <v>0.15</v>
      </c>
      <c r="BI104" s="19" t="s">
        <v>87</v>
      </c>
      <c r="BJ104" s="19" t="s">
        <v>96</v>
      </c>
      <c r="BK104" s="1" t="n">
        <v>13.1205565264772</v>
      </c>
      <c r="BL104" s="1" t="n">
        <v>0.0115843857488429</v>
      </c>
      <c r="BM104" s="1" t="n">
        <v>0.00298345680750695</v>
      </c>
      <c r="BN104" s="1" t="n">
        <v>14.5593375115336</v>
      </c>
      <c r="BO104" s="1" t="n">
        <v>0.0109021282496012</v>
      </c>
      <c r="BP104" s="1" t="n">
        <v>0.00314952756280211</v>
      </c>
      <c r="BQ104" s="1" t="s">
        <v>425</v>
      </c>
      <c r="BR104" s="19"/>
      <c r="BS104" s="19"/>
      <c r="BT104" s="19"/>
      <c r="BU104" s="19"/>
      <c r="BV104" s="19"/>
      <c r="BW104" s="19"/>
      <c r="BX104" s="19"/>
      <c r="BY104" s="19"/>
      <c r="BZ104" s="19"/>
      <c r="CA104" s="19"/>
    </row>
    <row r="105" customFormat="false" ht="14.4" hidden="false" customHeight="false" outlineLevel="0" collapsed="false">
      <c r="A105" s="15" t="s">
        <v>421</v>
      </c>
      <c r="B105" s="15" t="s">
        <v>422</v>
      </c>
      <c r="C105" s="1" t="n">
        <v>313030</v>
      </c>
      <c r="D105" s="1" t="n">
        <v>20390</v>
      </c>
      <c r="E105" s="19" t="n">
        <f aca="false">60.485</f>
        <v>60.485</v>
      </c>
      <c r="F105" s="1" t="n">
        <v>-152.742</v>
      </c>
      <c r="G105" s="1" t="n">
        <v>3108</v>
      </c>
      <c r="H105" s="16" t="n">
        <v>1990</v>
      </c>
      <c r="I105" s="17" t="s">
        <v>448</v>
      </c>
      <c r="J105" s="1" t="s">
        <v>449</v>
      </c>
      <c r="K105" s="18" t="n">
        <v>32946.7826388889</v>
      </c>
      <c r="L105" s="1" t="s">
        <v>87</v>
      </c>
      <c r="M105" s="19" t="s">
        <v>87</v>
      </c>
      <c r="N105" s="1" t="n">
        <v>0.233333333</v>
      </c>
      <c r="O105" s="1" t="n">
        <v>0</v>
      </c>
      <c r="P105" s="1" t="n">
        <v>0.023333333</v>
      </c>
      <c r="Q105" s="1" t="n">
        <v>2</v>
      </c>
      <c r="R105" s="20" t="n">
        <v>1600000000</v>
      </c>
      <c r="S105" s="1" t="n">
        <v>0</v>
      </c>
      <c r="T105" s="20" t="s">
        <v>87</v>
      </c>
      <c r="U105" s="20" t="s">
        <v>87</v>
      </c>
      <c r="V105" s="20" t="s">
        <v>96</v>
      </c>
      <c r="W105" s="1" t="n">
        <v>1000</v>
      </c>
      <c r="X105" s="1" t="s">
        <v>94</v>
      </c>
      <c r="Y105" s="1" t="n">
        <v>7</v>
      </c>
      <c r="Z105" s="1" t="n">
        <v>1</v>
      </c>
      <c r="AA105" s="1" t="n">
        <v>2</v>
      </c>
      <c r="AB105" s="1" t="n">
        <v>2</v>
      </c>
      <c r="AC105" s="1" t="s">
        <v>187</v>
      </c>
      <c r="AD105" s="19" t="s">
        <v>87</v>
      </c>
      <c r="AE105" s="19" t="s">
        <v>96</v>
      </c>
      <c r="AF105" s="19" t="s">
        <v>96</v>
      </c>
      <c r="AG105" s="19" t="s">
        <v>96</v>
      </c>
      <c r="AH105" s="19" t="s">
        <v>89</v>
      </c>
      <c r="AI105" s="19" t="s">
        <v>87</v>
      </c>
      <c r="AJ105" s="19" t="s">
        <v>96</v>
      </c>
      <c r="AK105" s="19" t="s">
        <v>96</v>
      </c>
      <c r="AL105" s="19" t="s">
        <v>96</v>
      </c>
      <c r="AM105" s="19" t="s">
        <v>89</v>
      </c>
      <c r="AN105" s="20" t="n">
        <v>4600000000</v>
      </c>
      <c r="AO105" s="21" t="s">
        <v>87</v>
      </c>
      <c r="AP105" s="19" t="s">
        <v>87</v>
      </c>
      <c r="AQ105" s="19" t="s">
        <v>87</v>
      </c>
      <c r="AR105" s="19" t="s">
        <v>87</v>
      </c>
      <c r="AS105" s="19" t="s">
        <v>87</v>
      </c>
      <c r="AT105" s="19" t="s">
        <v>87</v>
      </c>
      <c r="AU105" s="19" t="s">
        <v>87</v>
      </c>
      <c r="AV105" s="19" t="s">
        <v>87</v>
      </c>
      <c r="AW105" s="19" t="s">
        <v>87</v>
      </c>
      <c r="AX105" s="19" t="s">
        <v>94</v>
      </c>
      <c r="AY105" s="19" t="s">
        <v>95</v>
      </c>
      <c r="AZ105" s="19" t="s">
        <v>95</v>
      </c>
      <c r="BA105" s="19" t="s">
        <v>95</v>
      </c>
      <c r="BB105" s="19" t="s">
        <v>87</v>
      </c>
      <c r="BC105" s="19" t="s">
        <v>87</v>
      </c>
      <c r="BD105" s="19" t="s">
        <v>96</v>
      </c>
      <c r="BE105" s="19" t="s">
        <v>87</v>
      </c>
      <c r="BF105" s="19" t="s">
        <v>96</v>
      </c>
      <c r="BG105" s="1" t="n">
        <v>0.25</v>
      </c>
      <c r="BH105" s="1" t="n">
        <v>0.15</v>
      </c>
      <c r="BI105" s="19" t="s">
        <v>87</v>
      </c>
      <c r="BJ105" s="19" t="s">
        <v>96</v>
      </c>
      <c r="BK105" s="1" t="n">
        <v>5.49182765515486</v>
      </c>
      <c r="BL105" s="1" t="n">
        <v>0.0108394317547913</v>
      </c>
      <c r="BM105" s="1" t="n">
        <v>0.00228828688646236</v>
      </c>
      <c r="BN105" s="1" t="n">
        <v>5.72308201104861</v>
      </c>
      <c r="BO105" s="1" t="n">
        <v>0.0100449069066879</v>
      </c>
      <c r="BP105" s="1" t="n">
        <v>0.00302233937735441</v>
      </c>
      <c r="BQ105" s="1" t="s">
        <v>425</v>
      </c>
      <c r="BR105" s="19"/>
      <c r="BS105" s="19"/>
      <c r="BT105" s="19"/>
      <c r="BU105" s="19"/>
      <c r="BV105" s="19"/>
      <c r="BW105" s="19"/>
      <c r="BX105" s="19"/>
      <c r="BY105" s="19"/>
      <c r="BZ105" s="19"/>
      <c r="CA105" s="19"/>
    </row>
    <row r="106" customFormat="false" ht="14.4" hidden="false" customHeight="false" outlineLevel="0" collapsed="false">
      <c r="A106" s="15" t="s">
        <v>421</v>
      </c>
      <c r="B106" s="15" t="s">
        <v>422</v>
      </c>
      <c r="C106" s="1" t="n">
        <v>313030</v>
      </c>
      <c r="D106" s="1" t="n">
        <v>20390</v>
      </c>
      <c r="E106" s="19" t="n">
        <f aca="false">60.485</f>
        <v>60.485</v>
      </c>
      <c r="F106" s="1" t="n">
        <v>-152.742</v>
      </c>
      <c r="G106" s="1" t="n">
        <v>3108</v>
      </c>
      <c r="H106" s="16" t="n">
        <v>1990</v>
      </c>
      <c r="I106" s="17" t="s">
        <v>450</v>
      </c>
      <c r="J106" s="1" t="s">
        <v>451</v>
      </c>
      <c r="K106" s="18" t="n">
        <v>32955.5444444444</v>
      </c>
      <c r="L106" s="1" t="s">
        <v>87</v>
      </c>
      <c r="M106" s="19" t="s">
        <v>87</v>
      </c>
      <c r="N106" s="1" t="n">
        <v>0.133333333</v>
      </c>
      <c r="O106" s="1" t="n">
        <v>0</v>
      </c>
      <c r="P106" s="1" t="n">
        <v>0.013333333</v>
      </c>
      <c r="Q106" s="1" t="n">
        <v>2</v>
      </c>
      <c r="R106" s="20" t="n">
        <v>500000000</v>
      </c>
      <c r="S106" s="1" t="n">
        <v>0</v>
      </c>
      <c r="T106" s="20" t="s">
        <v>87</v>
      </c>
      <c r="U106" s="20" t="s">
        <v>87</v>
      </c>
      <c r="V106" s="20" t="s">
        <v>96</v>
      </c>
      <c r="W106" s="1" t="n">
        <v>1000</v>
      </c>
      <c r="X106" s="1" t="s">
        <v>94</v>
      </c>
      <c r="Y106" s="1" t="n">
        <v>9</v>
      </c>
      <c r="Z106" s="1" t="n">
        <v>0</v>
      </c>
      <c r="AA106" s="1" t="n">
        <v>1.5</v>
      </c>
      <c r="AB106" s="1" t="n">
        <v>1</v>
      </c>
      <c r="AC106" s="1" t="s">
        <v>187</v>
      </c>
      <c r="AD106" s="19" t="s">
        <v>87</v>
      </c>
      <c r="AE106" s="19" t="s">
        <v>96</v>
      </c>
      <c r="AF106" s="19" t="s">
        <v>96</v>
      </c>
      <c r="AG106" s="19" t="s">
        <v>96</v>
      </c>
      <c r="AH106" s="19" t="s">
        <v>89</v>
      </c>
      <c r="AI106" s="19" t="s">
        <v>87</v>
      </c>
      <c r="AJ106" s="19" t="s">
        <v>96</v>
      </c>
      <c r="AK106" s="19" t="s">
        <v>96</v>
      </c>
      <c r="AL106" s="19" t="s">
        <v>96</v>
      </c>
      <c r="AM106" s="19" t="s">
        <v>89</v>
      </c>
      <c r="AN106" s="20" t="n">
        <v>4600000000</v>
      </c>
      <c r="AO106" s="21" t="s">
        <v>87</v>
      </c>
      <c r="AP106" s="19" t="s">
        <v>87</v>
      </c>
      <c r="AQ106" s="19" t="s">
        <v>87</v>
      </c>
      <c r="AR106" s="19" t="s">
        <v>87</v>
      </c>
      <c r="AS106" s="19" t="s">
        <v>87</v>
      </c>
      <c r="AT106" s="19" t="s">
        <v>87</v>
      </c>
      <c r="AU106" s="19" t="s">
        <v>87</v>
      </c>
      <c r="AV106" s="19" t="s">
        <v>87</v>
      </c>
      <c r="AW106" s="19" t="s">
        <v>87</v>
      </c>
      <c r="AX106" s="19" t="s">
        <v>94</v>
      </c>
      <c r="AY106" s="19" t="s">
        <v>95</v>
      </c>
      <c r="AZ106" s="19" t="s">
        <v>95</v>
      </c>
      <c r="BA106" s="19" t="s">
        <v>95</v>
      </c>
      <c r="BB106" s="19" t="s">
        <v>87</v>
      </c>
      <c r="BC106" s="19" t="s">
        <v>87</v>
      </c>
      <c r="BD106" s="19" t="s">
        <v>96</v>
      </c>
      <c r="BE106" s="19" t="s">
        <v>87</v>
      </c>
      <c r="BF106" s="19" t="s">
        <v>96</v>
      </c>
      <c r="BG106" s="1" t="n">
        <v>0.25</v>
      </c>
      <c r="BH106" s="1" t="n">
        <v>0.15</v>
      </c>
      <c r="BI106" s="19" t="s">
        <v>87</v>
      </c>
      <c r="BJ106" s="19" t="s">
        <v>96</v>
      </c>
      <c r="BK106" s="1" t="n">
        <v>21.494304214048</v>
      </c>
      <c r="BL106" s="1" t="n">
        <v>0.00990976867155299</v>
      </c>
      <c r="BM106" s="1" t="n">
        <v>0.00595653674053954</v>
      </c>
      <c r="BN106" s="1" t="n">
        <v>19.4339206319436</v>
      </c>
      <c r="BO106" s="1" t="n">
        <v>0.0101133582722361</v>
      </c>
      <c r="BP106" s="1" t="n">
        <v>0.00542679554607446</v>
      </c>
      <c r="BQ106" s="1" t="s">
        <v>425</v>
      </c>
      <c r="BR106" s="19"/>
      <c r="BS106" s="19"/>
      <c r="BT106" s="19"/>
      <c r="BU106" s="19"/>
      <c r="BV106" s="19"/>
      <c r="BW106" s="19"/>
      <c r="BX106" s="19"/>
      <c r="BY106" s="19"/>
      <c r="BZ106" s="19"/>
      <c r="CA106" s="19"/>
    </row>
    <row r="107" customFormat="false" ht="14.4" hidden="false" customHeight="false" outlineLevel="0" collapsed="false">
      <c r="A107" s="15" t="s">
        <v>421</v>
      </c>
      <c r="B107" s="15" t="s">
        <v>422</v>
      </c>
      <c r="C107" s="1" t="n">
        <v>313030</v>
      </c>
      <c r="D107" s="1" t="n">
        <v>20390</v>
      </c>
      <c r="E107" s="19" t="n">
        <f aca="false">60.485</f>
        <v>60.485</v>
      </c>
      <c r="F107" s="1" t="n">
        <v>-152.742</v>
      </c>
      <c r="G107" s="1" t="n">
        <v>3108</v>
      </c>
      <c r="H107" s="16" t="n">
        <v>1990</v>
      </c>
      <c r="I107" s="17" t="s">
        <v>452</v>
      </c>
      <c r="J107" s="1" t="s">
        <v>453</v>
      </c>
      <c r="K107" s="18" t="n">
        <v>32961.8145833333</v>
      </c>
      <c r="L107" s="1" t="s">
        <v>87</v>
      </c>
      <c r="M107" s="19" t="s">
        <v>87</v>
      </c>
      <c r="N107" s="1" t="n">
        <v>0.116666667</v>
      </c>
      <c r="O107" s="1" t="n">
        <v>0</v>
      </c>
      <c r="P107" s="1" t="n">
        <v>0.011666667</v>
      </c>
      <c r="Q107" s="1" t="n">
        <v>2</v>
      </c>
      <c r="R107" s="20" t="n">
        <v>1750000000</v>
      </c>
      <c r="S107" s="1" t="n">
        <v>0</v>
      </c>
      <c r="T107" s="20" t="s">
        <v>87</v>
      </c>
      <c r="U107" s="20" t="s">
        <v>87</v>
      </c>
      <c r="V107" s="20" t="s">
        <v>96</v>
      </c>
      <c r="W107" s="1" t="n">
        <v>1000</v>
      </c>
      <c r="X107" s="1" t="s">
        <v>94</v>
      </c>
      <c r="Y107" s="1" t="n">
        <v>12</v>
      </c>
      <c r="Z107" s="1" t="n">
        <v>2</v>
      </c>
      <c r="AA107" s="1" t="n">
        <v>3</v>
      </c>
      <c r="AB107" s="1" t="n">
        <v>2</v>
      </c>
      <c r="AC107" s="1" t="s">
        <v>90</v>
      </c>
      <c r="AD107" s="19" t="s">
        <v>87</v>
      </c>
      <c r="AE107" s="19" t="s">
        <v>96</v>
      </c>
      <c r="AF107" s="19" t="s">
        <v>96</v>
      </c>
      <c r="AG107" s="19" t="s">
        <v>96</v>
      </c>
      <c r="AH107" s="19" t="s">
        <v>89</v>
      </c>
      <c r="AI107" s="19" t="s">
        <v>87</v>
      </c>
      <c r="AJ107" s="19" t="s">
        <v>96</v>
      </c>
      <c r="AK107" s="19" t="s">
        <v>96</v>
      </c>
      <c r="AL107" s="19" t="s">
        <v>96</v>
      </c>
      <c r="AM107" s="19" t="s">
        <v>89</v>
      </c>
      <c r="AN107" s="20" t="n">
        <v>4600000000</v>
      </c>
      <c r="AO107" s="21" t="s">
        <v>87</v>
      </c>
      <c r="AP107" s="19" t="s">
        <v>87</v>
      </c>
      <c r="AQ107" s="19" t="s">
        <v>87</v>
      </c>
      <c r="AR107" s="19" t="s">
        <v>87</v>
      </c>
      <c r="AS107" s="19" t="s">
        <v>87</v>
      </c>
      <c r="AT107" s="19" t="s">
        <v>87</v>
      </c>
      <c r="AU107" s="19" t="s">
        <v>87</v>
      </c>
      <c r="AV107" s="19" t="s">
        <v>87</v>
      </c>
      <c r="AW107" s="19" t="s">
        <v>87</v>
      </c>
      <c r="AX107" s="19" t="s">
        <v>94</v>
      </c>
      <c r="AY107" s="19" t="s">
        <v>95</v>
      </c>
      <c r="AZ107" s="19" t="s">
        <v>95</v>
      </c>
      <c r="BA107" s="19" t="s">
        <v>95</v>
      </c>
      <c r="BB107" s="19" t="s">
        <v>87</v>
      </c>
      <c r="BC107" s="19" t="s">
        <v>87</v>
      </c>
      <c r="BD107" s="19" t="s">
        <v>96</v>
      </c>
      <c r="BE107" s="19" t="s">
        <v>87</v>
      </c>
      <c r="BF107" s="19" t="s">
        <v>96</v>
      </c>
      <c r="BG107" s="1" t="n">
        <v>0.25</v>
      </c>
      <c r="BH107" s="1" t="n">
        <v>0.15</v>
      </c>
      <c r="BI107" s="19" t="s">
        <v>87</v>
      </c>
      <c r="BJ107" s="19" t="s">
        <v>96</v>
      </c>
      <c r="BK107" s="1" t="n">
        <v>18.4222396513796</v>
      </c>
      <c r="BL107" s="1" t="n">
        <v>0.0158472246001656</v>
      </c>
      <c r="BM107" s="1" t="n">
        <v>0.00333651046800915</v>
      </c>
      <c r="BN107" s="1" t="n">
        <v>18.9916969553006</v>
      </c>
      <c r="BO107" s="1" t="n">
        <v>0.0156311553037087</v>
      </c>
      <c r="BP107" s="1" t="n">
        <v>0.00358411707376902</v>
      </c>
      <c r="BQ107" s="1" t="s">
        <v>425</v>
      </c>
      <c r="BR107" s="19"/>
      <c r="BS107" s="19"/>
      <c r="BT107" s="19"/>
      <c r="BU107" s="19"/>
      <c r="BV107" s="19"/>
      <c r="BW107" s="19"/>
      <c r="BX107" s="19"/>
      <c r="BY107" s="19"/>
      <c r="BZ107" s="19"/>
      <c r="CA107" s="19"/>
    </row>
    <row r="108" customFormat="false" ht="14.4" hidden="false" customHeight="false" outlineLevel="0" collapsed="false">
      <c r="A108" s="15" t="s">
        <v>421</v>
      </c>
      <c r="B108" s="15" t="s">
        <v>422</v>
      </c>
      <c r="C108" s="1" t="n">
        <v>313030</v>
      </c>
      <c r="D108" s="1" t="n">
        <v>20390</v>
      </c>
      <c r="E108" s="19" t="n">
        <f aca="false">60.485</f>
        <v>60.485</v>
      </c>
      <c r="F108" s="1" t="n">
        <v>-152.742</v>
      </c>
      <c r="G108" s="1" t="n">
        <v>3108</v>
      </c>
      <c r="H108" s="16" t="n">
        <v>1990</v>
      </c>
      <c r="I108" s="17" t="s">
        <v>454</v>
      </c>
      <c r="J108" s="1" t="s">
        <v>455</v>
      </c>
      <c r="K108" s="18" t="n">
        <v>32970.0993055556</v>
      </c>
      <c r="L108" s="1" t="s">
        <v>87</v>
      </c>
      <c r="M108" s="19" t="s">
        <v>87</v>
      </c>
      <c r="N108" s="1" t="n">
        <v>0.116666667</v>
      </c>
      <c r="O108" s="1" t="n">
        <v>0</v>
      </c>
      <c r="P108" s="1" t="n">
        <v>0.058333334</v>
      </c>
      <c r="Q108" s="1" t="n">
        <v>2</v>
      </c>
      <c r="R108" s="20" t="n">
        <v>900000000</v>
      </c>
      <c r="S108" s="1" t="n">
        <v>0</v>
      </c>
      <c r="T108" s="20" t="s">
        <v>87</v>
      </c>
      <c r="U108" s="20" t="s">
        <v>87</v>
      </c>
      <c r="V108" s="20" t="s">
        <v>96</v>
      </c>
      <c r="W108" s="1" t="n">
        <v>1000</v>
      </c>
      <c r="X108" s="1" t="s">
        <v>94</v>
      </c>
      <c r="Y108" s="1" t="n">
        <v>9</v>
      </c>
      <c r="Z108" s="1" t="n">
        <v>0</v>
      </c>
      <c r="AA108" s="1" t="n">
        <v>2</v>
      </c>
      <c r="AB108" s="1" t="n">
        <v>2</v>
      </c>
      <c r="AC108" s="1" t="s">
        <v>90</v>
      </c>
      <c r="AD108" s="19" t="s">
        <v>87</v>
      </c>
      <c r="AE108" s="19" t="s">
        <v>96</v>
      </c>
      <c r="AF108" s="19" t="s">
        <v>96</v>
      </c>
      <c r="AG108" s="19" t="s">
        <v>96</v>
      </c>
      <c r="AH108" s="19" t="s">
        <v>89</v>
      </c>
      <c r="AI108" s="19" t="s">
        <v>87</v>
      </c>
      <c r="AJ108" s="19" t="s">
        <v>96</v>
      </c>
      <c r="AK108" s="19" t="s">
        <v>96</v>
      </c>
      <c r="AL108" s="19" t="s">
        <v>96</v>
      </c>
      <c r="AM108" s="19" t="s">
        <v>89</v>
      </c>
      <c r="AN108" s="20" t="n">
        <v>4600000000</v>
      </c>
      <c r="AO108" s="21" t="s">
        <v>87</v>
      </c>
      <c r="AP108" s="19" t="s">
        <v>87</v>
      </c>
      <c r="AQ108" s="19" t="s">
        <v>87</v>
      </c>
      <c r="AR108" s="19" t="s">
        <v>87</v>
      </c>
      <c r="AS108" s="19" t="s">
        <v>87</v>
      </c>
      <c r="AT108" s="19" t="s">
        <v>87</v>
      </c>
      <c r="AU108" s="19" t="s">
        <v>87</v>
      </c>
      <c r="AV108" s="19" t="s">
        <v>87</v>
      </c>
      <c r="AW108" s="19" t="s">
        <v>87</v>
      </c>
      <c r="AX108" s="19" t="s">
        <v>94</v>
      </c>
      <c r="AY108" s="19" t="s">
        <v>95</v>
      </c>
      <c r="AZ108" s="19" t="s">
        <v>95</v>
      </c>
      <c r="BA108" s="19" t="s">
        <v>95</v>
      </c>
      <c r="BB108" s="19" t="s">
        <v>87</v>
      </c>
      <c r="BC108" s="19" t="s">
        <v>87</v>
      </c>
      <c r="BD108" s="19" t="s">
        <v>96</v>
      </c>
      <c r="BE108" s="19" t="s">
        <v>87</v>
      </c>
      <c r="BF108" s="19" t="s">
        <v>96</v>
      </c>
      <c r="BG108" s="1" t="n">
        <v>0.25</v>
      </c>
      <c r="BH108" s="1" t="n">
        <v>0.15</v>
      </c>
      <c r="BI108" s="19" t="s">
        <v>87</v>
      </c>
      <c r="BJ108" s="19" t="s">
        <v>96</v>
      </c>
      <c r="BK108" s="1" t="n">
        <v>6.50089065658935</v>
      </c>
      <c r="BL108" s="1" t="n">
        <v>0.0106687540624334</v>
      </c>
      <c r="BM108" s="1" t="n">
        <v>0.00201028462963904</v>
      </c>
      <c r="BN108" s="1" t="n">
        <v>10.588099960872</v>
      </c>
      <c r="BO108" s="1" t="n">
        <v>0.0102506259970197</v>
      </c>
      <c r="BP108" s="1" t="n">
        <v>0.00388946065148932</v>
      </c>
      <c r="BQ108" s="1" t="s">
        <v>425</v>
      </c>
      <c r="BR108" s="19"/>
      <c r="BS108" s="19"/>
      <c r="BT108" s="19"/>
      <c r="BU108" s="19"/>
      <c r="BV108" s="19"/>
      <c r="BW108" s="19"/>
      <c r="BX108" s="19"/>
      <c r="BY108" s="19"/>
      <c r="BZ108" s="19"/>
      <c r="CA108" s="19"/>
    </row>
    <row r="109" customFormat="false" ht="14.4" hidden="false" customHeight="false" outlineLevel="0" collapsed="false">
      <c r="A109" s="15" t="s">
        <v>421</v>
      </c>
      <c r="B109" s="15" t="s">
        <v>422</v>
      </c>
      <c r="C109" s="1" t="n">
        <v>313030</v>
      </c>
      <c r="D109" s="1" t="n">
        <v>20390</v>
      </c>
      <c r="E109" s="19" t="n">
        <f aca="false">60.485</f>
        <v>60.485</v>
      </c>
      <c r="F109" s="1" t="n">
        <v>-152.742</v>
      </c>
      <c r="G109" s="1" t="n">
        <v>3108</v>
      </c>
      <c r="H109" s="16" t="n">
        <v>1990</v>
      </c>
      <c r="I109" s="17" t="s">
        <v>456</v>
      </c>
      <c r="J109" s="1" t="s">
        <v>457</v>
      </c>
      <c r="K109" s="18" t="n">
        <v>32978.9923611111</v>
      </c>
      <c r="L109" s="1" t="s">
        <v>87</v>
      </c>
      <c r="M109" s="19" t="s">
        <v>87</v>
      </c>
      <c r="N109" s="1" t="n">
        <v>0.133333333</v>
      </c>
      <c r="O109" s="1" t="n">
        <v>0</v>
      </c>
      <c r="P109" s="1" t="n">
        <v>0.066666667</v>
      </c>
      <c r="Q109" s="1" t="n">
        <v>2</v>
      </c>
      <c r="R109" s="20" t="n">
        <v>1700000000</v>
      </c>
      <c r="S109" s="1" t="n">
        <v>0</v>
      </c>
      <c r="T109" s="20" t="s">
        <v>87</v>
      </c>
      <c r="U109" s="20" t="s">
        <v>87</v>
      </c>
      <c r="V109" s="20" t="s">
        <v>96</v>
      </c>
      <c r="W109" s="1" t="n">
        <v>1000</v>
      </c>
      <c r="X109" s="1" t="s">
        <v>94</v>
      </c>
      <c r="Y109" s="1" t="n">
        <v>10</v>
      </c>
      <c r="Z109" s="1" t="n">
        <v>0</v>
      </c>
      <c r="AA109" s="1" t="n">
        <v>2</v>
      </c>
      <c r="AB109" s="1" t="n">
        <v>0</v>
      </c>
      <c r="AC109" s="1" t="s">
        <v>284</v>
      </c>
      <c r="AD109" s="1" t="n">
        <v>12</v>
      </c>
      <c r="AE109" s="1" t="n">
        <v>0</v>
      </c>
      <c r="AF109" s="1" t="n">
        <v>3</v>
      </c>
      <c r="AG109" s="1" t="n">
        <v>2</v>
      </c>
      <c r="AH109" s="1" t="s">
        <v>202</v>
      </c>
      <c r="AI109" s="19" t="s">
        <v>87</v>
      </c>
      <c r="AJ109" s="19" t="s">
        <v>96</v>
      </c>
      <c r="AK109" s="19" t="s">
        <v>96</v>
      </c>
      <c r="AL109" s="19" t="s">
        <v>96</v>
      </c>
      <c r="AM109" s="19" t="s">
        <v>89</v>
      </c>
      <c r="AN109" s="20" t="n">
        <v>4600000000</v>
      </c>
      <c r="AO109" s="21" t="s">
        <v>87</v>
      </c>
      <c r="AP109" s="19" t="s">
        <v>87</v>
      </c>
      <c r="AQ109" s="19" t="s">
        <v>87</v>
      </c>
      <c r="AR109" s="19" t="s">
        <v>87</v>
      </c>
      <c r="AS109" s="19" t="s">
        <v>87</v>
      </c>
      <c r="AT109" s="19" t="s">
        <v>87</v>
      </c>
      <c r="AU109" s="19" t="s">
        <v>87</v>
      </c>
      <c r="AV109" s="19" t="s">
        <v>87</v>
      </c>
      <c r="AW109" s="19" t="s">
        <v>87</v>
      </c>
      <c r="AX109" s="19" t="s">
        <v>94</v>
      </c>
      <c r="AY109" s="19" t="s">
        <v>95</v>
      </c>
      <c r="AZ109" s="19" t="s">
        <v>95</v>
      </c>
      <c r="BA109" s="19" t="s">
        <v>95</v>
      </c>
      <c r="BB109" s="19" t="s">
        <v>87</v>
      </c>
      <c r="BC109" s="19" t="s">
        <v>87</v>
      </c>
      <c r="BD109" s="19" t="s">
        <v>96</v>
      </c>
      <c r="BE109" s="19" t="s">
        <v>87</v>
      </c>
      <c r="BF109" s="19" t="s">
        <v>96</v>
      </c>
      <c r="BG109" s="1" t="n">
        <v>0.25</v>
      </c>
      <c r="BH109" s="1" t="n">
        <v>0.15</v>
      </c>
      <c r="BI109" s="19" t="s">
        <v>87</v>
      </c>
      <c r="BJ109" s="19" t="s">
        <v>96</v>
      </c>
      <c r="BK109" s="1" t="n">
        <v>15.5000833105885</v>
      </c>
      <c r="BL109" s="1" t="n">
        <v>0.0101405260935163</v>
      </c>
      <c r="BM109" s="1" t="n">
        <v>0.00397505371325106</v>
      </c>
      <c r="BN109" s="1" t="n">
        <v>16.0716864606609</v>
      </c>
      <c r="BO109" s="1" t="n">
        <v>0.0102647749657452</v>
      </c>
      <c r="BP109" s="1" t="n">
        <v>0.00378359546301573</v>
      </c>
      <c r="BQ109" s="1" t="s">
        <v>425</v>
      </c>
      <c r="BR109" s="19"/>
      <c r="BS109" s="19"/>
      <c r="BT109" s="19"/>
      <c r="BU109" s="19"/>
      <c r="BV109" s="19"/>
      <c r="BW109" s="19"/>
      <c r="BX109" s="19"/>
      <c r="BY109" s="19"/>
      <c r="BZ109" s="19"/>
      <c r="CA109" s="19"/>
    </row>
    <row r="110" customFormat="false" ht="14.4" hidden="false" customHeight="false" outlineLevel="0" collapsed="false">
      <c r="A110" s="15" t="s">
        <v>421</v>
      </c>
      <c r="B110" s="15" t="s">
        <v>422</v>
      </c>
      <c r="C110" s="1" t="n">
        <v>313030</v>
      </c>
      <c r="D110" s="1" t="n">
        <v>20390</v>
      </c>
      <c r="E110" s="19" t="n">
        <f aca="false">60.485</f>
        <v>60.485</v>
      </c>
      <c r="F110" s="1" t="n">
        <v>-152.742</v>
      </c>
      <c r="G110" s="1" t="n">
        <v>3108</v>
      </c>
      <c r="H110" s="16" t="n">
        <v>1990</v>
      </c>
      <c r="I110" s="17" t="s">
        <v>458</v>
      </c>
      <c r="J110" s="1" t="s">
        <v>459</v>
      </c>
      <c r="K110" s="18" t="n">
        <v>32984.7576388889</v>
      </c>
      <c r="L110" s="1" t="s">
        <v>87</v>
      </c>
      <c r="M110" s="19" t="s">
        <v>87</v>
      </c>
      <c r="N110" s="1" t="n">
        <v>0.066666667</v>
      </c>
      <c r="O110" s="1" t="n">
        <v>0</v>
      </c>
      <c r="P110" s="1" t="n">
        <v>0.033333334</v>
      </c>
      <c r="Q110" s="1" t="n">
        <v>2</v>
      </c>
      <c r="R110" s="20" t="n">
        <v>1150000000</v>
      </c>
      <c r="S110" s="1" t="n">
        <v>0</v>
      </c>
      <c r="T110" s="20" t="s">
        <v>87</v>
      </c>
      <c r="U110" s="20" t="s">
        <v>87</v>
      </c>
      <c r="V110" s="20" t="s">
        <v>96</v>
      </c>
      <c r="W110" s="1" t="n">
        <v>1000</v>
      </c>
      <c r="X110" s="1" t="s">
        <v>94</v>
      </c>
      <c r="Y110" s="1" t="n">
        <v>10</v>
      </c>
      <c r="Z110" s="1" t="n">
        <v>1</v>
      </c>
      <c r="AA110" s="1" t="n">
        <v>2.5</v>
      </c>
      <c r="AB110" s="1" t="n">
        <v>1</v>
      </c>
      <c r="AC110" s="1" t="s">
        <v>90</v>
      </c>
      <c r="AD110" s="1" t="n">
        <v>12</v>
      </c>
      <c r="AE110" s="1" t="n">
        <v>0</v>
      </c>
      <c r="AF110" s="1" t="n">
        <v>3</v>
      </c>
      <c r="AG110" s="1" t="n">
        <v>2</v>
      </c>
      <c r="AH110" s="1" t="s">
        <v>90</v>
      </c>
      <c r="AI110" s="19" t="s">
        <v>87</v>
      </c>
      <c r="AJ110" s="19" t="s">
        <v>96</v>
      </c>
      <c r="AK110" s="19" t="s">
        <v>96</v>
      </c>
      <c r="AL110" s="19" t="s">
        <v>96</v>
      </c>
      <c r="AM110" s="19" t="s">
        <v>89</v>
      </c>
      <c r="AN110" s="20" t="n">
        <v>2300000000</v>
      </c>
      <c r="AO110" s="21" t="s">
        <v>87</v>
      </c>
      <c r="AP110" s="19" t="s">
        <v>87</v>
      </c>
      <c r="AQ110" s="19" t="s">
        <v>87</v>
      </c>
      <c r="AR110" s="19" t="s">
        <v>87</v>
      </c>
      <c r="AS110" s="19" t="s">
        <v>87</v>
      </c>
      <c r="AT110" s="19" t="s">
        <v>87</v>
      </c>
      <c r="AU110" s="19" t="s">
        <v>87</v>
      </c>
      <c r="AV110" s="19" t="s">
        <v>87</v>
      </c>
      <c r="AW110" s="19" t="s">
        <v>87</v>
      </c>
      <c r="AX110" s="19" t="s">
        <v>94</v>
      </c>
      <c r="AY110" s="19" t="s">
        <v>95</v>
      </c>
      <c r="AZ110" s="19" t="s">
        <v>95</v>
      </c>
      <c r="BA110" s="19" t="s">
        <v>95</v>
      </c>
      <c r="BB110" s="19" t="s">
        <v>87</v>
      </c>
      <c r="BC110" s="19" t="s">
        <v>87</v>
      </c>
      <c r="BD110" s="19" t="s">
        <v>96</v>
      </c>
      <c r="BE110" s="19" t="s">
        <v>87</v>
      </c>
      <c r="BF110" s="19" t="s">
        <v>96</v>
      </c>
      <c r="BG110" s="1" t="n">
        <v>0.25</v>
      </c>
      <c r="BH110" s="1" t="n">
        <v>0.15</v>
      </c>
      <c r="BI110" s="19" t="s">
        <v>87</v>
      </c>
      <c r="BJ110" s="19" t="s">
        <v>96</v>
      </c>
      <c r="BK110" s="1" t="n">
        <v>3.05632274443127</v>
      </c>
      <c r="BL110" s="1" t="n">
        <v>0.0122739315565442</v>
      </c>
      <c r="BM110" s="1" t="n">
        <v>0.000564866328381457</v>
      </c>
      <c r="BN110" s="1" t="n">
        <v>4.76376183073188</v>
      </c>
      <c r="BO110" s="1" t="n">
        <v>0.0113735965856721</v>
      </c>
      <c r="BP110" s="1" t="n">
        <v>0.00102301195674626</v>
      </c>
      <c r="BQ110" s="1" t="s">
        <v>425</v>
      </c>
      <c r="BR110" s="19"/>
      <c r="BS110" s="19"/>
      <c r="BT110" s="19"/>
      <c r="BU110" s="19"/>
      <c r="BV110" s="19"/>
      <c r="BW110" s="19"/>
      <c r="BX110" s="19"/>
      <c r="BY110" s="19"/>
      <c r="BZ110" s="19"/>
      <c r="CA110" s="19"/>
    </row>
    <row r="111" customFormat="false" ht="14.4" hidden="false" customHeight="false" outlineLevel="0" collapsed="false">
      <c r="A111" s="15" t="s">
        <v>421</v>
      </c>
      <c r="B111" s="15" t="s">
        <v>422</v>
      </c>
      <c r="C111" s="1" t="n">
        <v>313030</v>
      </c>
      <c r="D111" s="1" t="n">
        <v>20391</v>
      </c>
      <c r="E111" s="19" t="n">
        <f aca="false">60.485</f>
        <v>60.485</v>
      </c>
      <c r="F111" s="1" t="n">
        <v>-152.742</v>
      </c>
      <c r="G111" s="1" t="n">
        <v>2300</v>
      </c>
      <c r="H111" s="16" t="n">
        <v>2009</v>
      </c>
      <c r="I111" s="17" t="s">
        <v>460</v>
      </c>
      <c r="J111" s="1" t="s">
        <v>461</v>
      </c>
      <c r="K111" s="18" t="n">
        <v>39895.2736111111</v>
      </c>
      <c r="L111" s="1" t="s">
        <v>86</v>
      </c>
      <c r="M111" s="19" t="s">
        <v>87</v>
      </c>
      <c r="N111" s="1" t="n">
        <v>0.83</v>
      </c>
      <c r="O111" s="1" t="n">
        <v>0</v>
      </c>
      <c r="P111" s="1" t="n">
        <v>0.29</v>
      </c>
      <c r="Q111" s="1" t="n">
        <v>0</v>
      </c>
      <c r="R111" s="20" t="n">
        <v>9600000000</v>
      </c>
      <c r="S111" s="1" t="n">
        <v>0</v>
      </c>
      <c r="T111" s="20" t="s">
        <v>87</v>
      </c>
      <c r="U111" s="20" t="s">
        <v>87</v>
      </c>
      <c r="V111" s="20" t="s">
        <v>96</v>
      </c>
      <c r="W111" s="19" t="s">
        <v>87</v>
      </c>
      <c r="X111" s="1" t="s">
        <v>94</v>
      </c>
      <c r="Y111" s="1" t="n">
        <v>12.9</v>
      </c>
      <c r="Z111" s="1" t="n">
        <v>0</v>
      </c>
      <c r="AA111" s="1" t="n">
        <v>2</v>
      </c>
      <c r="AB111" s="1" t="n">
        <v>1</v>
      </c>
      <c r="AC111" s="1" t="s">
        <v>462</v>
      </c>
      <c r="AD111" s="19" t="s">
        <v>87</v>
      </c>
      <c r="AE111" s="19" t="s">
        <v>96</v>
      </c>
      <c r="AF111" s="19" t="s">
        <v>96</v>
      </c>
      <c r="AG111" s="19" t="s">
        <v>96</v>
      </c>
      <c r="AH111" s="19" t="s">
        <v>89</v>
      </c>
      <c r="AI111" s="19" t="s">
        <v>87</v>
      </c>
      <c r="AJ111" s="19" t="s">
        <v>96</v>
      </c>
      <c r="AK111" s="19" t="s">
        <v>96</v>
      </c>
      <c r="AL111" s="19" t="s">
        <v>96</v>
      </c>
      <c r="AM111" s="19" t="s">
        <v>89</v>
      </c>
      <c r="AN111" s="20" t="n">
        <v>0</v>
      </c>
      <c r="AO111" s="21" t="s">
        <v>87</v>
      </c>
      <c r="AP111" s="1" t="n">
        <v>32</v>
      </c>
      <c r="AQ111" s="1" t="n">
        <v>9</v>
      </c>
      <c r="AR111" s="1" t="n">
        <v>240</v>
      </c>
      <c r="AS111" s="1" t="n">
        <v>4</v>
      </c>
      <c r="AT111" s="19" t="s">
        <v>87</v>
      </c>
      <c r="AU111" s="1" t="n">
        <v>0.01</v>
      </c>
      <c r="AV111" s="1" t="s">
        <v>130</v>
      </c>
      <c r="AW111" s="1" t="s">
        <v>463</v>
      </c>
      <c r="AX111" s="19" t="s">
        <v>94</v>
      </c>
      <c r="AY111" s="19" t="s">
        <v>95</v>
      </c>
      <c r="AZ111" s="19" t="s">
        <v>95</v>
      </c>
      <c r="BA111" s="19" t="s">
        <v>95</v>
      </c>
      <c r="BB111" s="19" t="s">
        <v>87</v>
      </c>
      <c r="BC111" s="19" t="s">
        <v>87</v>
      </c>
      <c r="BD111" s="19" t="s">
        <v>96</v>
      </c>
      <c r="BE111" s="19" t="s">
        <v>87</v>
      </c>
      <c r="BF111" s="19" t="s">
        <v>96</v>
      </c>
      <c r="BG111" s="1" t="n">
        <v>4.5</v>
      </c>
      <c r="BH111" s="1" t="n">
        <v>0.5</v>
      </c>
      <c r="BI111" s="1" t="n">
        <v>925</v>
      </c>
      <c r="BJ111" s="1" t="n">
        <v>35</v>
      </c>
      <c r="BK111" s="1" t="n">
        <v>14.9006175202685</v>
      </c>
      <c r="BL111" s="1" t="n">
        <v>0.0159679822132491</v>
      </c>
      <c r="BM111" s="1" t="n">
        <v>0.00212065935148678</v>
      </c>
      <c r="BN111" s="1" t="n">
        <v>16.5256865707436</v>
      </c>
      <c r="BO111" s="1" t="n">
        <v>0.016332382720194</v>
      </c>
      <c r="BP111" s="1" t="n">
        <v>0.00238150196552811</v>
      </c>
      <c r="BQ111" s="1" t="s">
        <v>464</v>
      </c>
      <c r="BR111" s="19"/>
      <c r="BS111" s="19"/>
      <c r="BT111" s="19"/>
      <c r="BU111" s="19"/>
      <c r="BV111" s="19"/>
      <c r="BW111" s="19"/>
      <c r="BX111" s="19"/>
      <c r="BY111" s="19"/>
      <c r="BZ111" s="19"/>
      <c r="CA111" s="19"/>
    </row>
    <row r="112" customFormat="false" ht="14.4" hidden="false" customHeight="false" outlineLevel="0" collapsed="false">
      <c r="A112" s="15" t="s">
        <v>421</v>
      </c>
      <c r="B112" s="15" t="s">
        <v>422</v>
      </c>
      <c r="C112" s="1" t="n">
        <v>313030</v>
      </c>
      <c r="D112" s="1" t="n">
        <v>20391</v>
      </c>
      <c r="E112" s="19" t="n">
        <f aca="false">60.485</f>
        <v>60.485</v>
      </c>
      <c r="F112" s="1" t="n">
        <v>-152.742</v>
      </c>
      <c r="G112" s="1" t="n">
        <v>2300</v>
      </c>
      <c r="H112" s="16" t="n">
        <v>2009</v>
      </c>
      <c r="I112" s="17" t="s">
        <v>465</v>
      </c>
      <c r="J112" s="1" t="s">
        <v>466</v>
      </c>
      <c r="K112" s="18" t="n">
        <v>39895.5208333333</v>
      </c>
      <c r="L112" s="1" t="s">
        <v>86</v>
      </c>
      <c r="M112" s="19" t="s">
        <v>87</v>
      </c>
      <c r="N112" s="1" t="n">
        <v>0.275</v>
      </c>
      <c r="O112" s="1" t="n">
        <v>0</v>
      </c>
      <c r="P112" s="1" t="n">
        <v>0.058</v>
      </c>
      <c r="Q112" s="1" t="n">
        <v>0</v>
      </c>
      <c r="R112" s="20" t="n">
        <v>4400000000</v>
      </c>
      <c r="S112" s="1" t="n">
        <v>0</v>
      </c>
      <c r="T112" s="20" t="s">
        <v>87</v>
      </c>
      <c r="U112" s="20" t="s">
        <v>87</v>
      </c>
      <c r="V112" s="20" t="s">
        <v>96</v>
      </c>
      <c r="W112" s="19" t="s">
        <v>87</v>
      </c>
      <c r="X112" s="1" t="s">
        <v>94</v>
      </c>
      <c r="Y112" s="1" t="n">
        <v>14.9</v>
      </c>
      <c r="Z112" s="1" t="n">
        <v>0</v>
      </c>
      <c r="AA112" s="1" t="n">
        <v>2</v>
      </c>
      <c r="AB112" s="1" t="n">
        <v>1</v>
      </c>
      <c r="AC112" s="1" t="s">
        <v>462</v>
      </c>
      <c r="AD112" s="19" t="s">
        <v>87</v>
      </c>
      <c r="AE112" s="19" t="s">
        <v>96</v>
      </c>
      <c r="AF112" s="19" t="s">
        <v>96</v>
      </c>
      <c r="AG112" s="19" t="s">
        <v>96</v>
      </c>
      <c r="AH112" s="19" t="s">
        <v>89</v>
      </c>
      <c r="AI112" s="19" t="s">
        <v>87</v>
      </c>
      <c r="AJ112" s="19" t="s">
        <v>96</v>
      </c>
      <c r="AK112" s="19" t="s">
        <v>96</v>
      </c>
      <c r="AL112" s="19" t="s">
        <v>96</v>
      </c>
      <c r="AM112" s="19" t="s">
        <v>89</v>
      </c>
      <c r="AN112" s="20" t="n">
        <v>0</v>
      </c>
      <c r="AO112" s="21" t="s">
        <v>87</v>
      </c>
      <c r="AP112" s="1" t="n">
        <v>36</v>
      </c>
      <c r="AQ112" s="19" t="s">
        <v>87</v>
      </c>
      <c r="AR112" s="1" t="n">
        <v>300</v>
      </c>
      <c r="AS112" s="1" t="n">
        <v>3</v>
      </c>
      <c r="AT112" s="19" t="s">
        <v>87</v>
      </c>
      <c r="AU112" s="1" t="n">
        <v>0.01</v>
      </c>
      <c r="AV112" s="1" t="s">
        <v>130</v>
      </c>
      <c r="AW112" s="1" t="s">
        <v>467</v>
      </c>
      <c r="AX112" s="1" t="s">
        <v>88</v>
      </c>
      <c r="AY112" s="19" t="s">
        <v>95</v>
      </c>
      <c r="AZ112" s="19" t="s">
        <v>95</v>
      </c>
      <c r="BA112" s="19" t="s">
        <v>95</v>
      </c>
      <c r="BB112" s="19" t="n">
        <v>2.31719919970567</v>
      </c>
      <c r="BC112" s="19" t="s">
        <v>87</v>
      </c>
      <c r="BD112" s="19" t="s">
        <v>96</v>
      </c>
      <c r="BE112" s="19" t="s">
        <v>87</v>
      </c>
      <c r="BF112" s="19" t="s">
        <v>96</v>
      </c>
      <c r="BG112" s="1" t="n">
        <v>4.5</v>
      </c>
      <c r="BH112" s="1" t="n">
        <v>0.5</v>
      </c>
      <c r="BI112" s="1" t="n">
        <v>925</v>
      </c>
      <c r="BJ112" s="1" t="n">
        <v>35</v>
      </c>
      <c r="BK112" s="1" t="n">
        <v>13.356258914489</v>
      </c>
      <c r="BL112" s="1" t="n">
        <v>0.0164266913606771</v>
      </c>
      <c r="BM112" s="1" t="n">
        <v>0.00142885353934515</v>
      </c>
      <c r="BN112" s="1" t="n">
        <v>12.7602974989176</v>
      </c>
      <c r="BO112" s="1" t="n">
        <v>0.0166290172735371</v>
      </c>
      <c r="BP112" s="1" t="n">
        <v>0.001426739260746</v>
      </c>
      <c r="BQ112" s="1" t="s">
        <v>464</v>
      </c>
      <c r="BR112" s="19"/>
      <c r="BS112" s="19"/>
      <c r="BT112" s="19"/>
      <c r="BU112" s="19"/>
      <c r="BV112" s="19"/>
      <c r="BW112" s="19"/>
      <c r="BX112" s="19"/>
      <c r="BY112" s="19"/>
      <c r="BZ112" s="19"/>
      <c r="CA112" s="19"/>
    </row>
    <row r="113" customFormat="false" ht="14.4" hidden="false" customHeight="false" outlineLevel="0" collapsed="false">
      <c r="A113" s="15" t="s">
        <v>421</v>
      </c>
      <c r="B113" s="15" t="s">
        <v>422</v>
      </c>
      <c r="C113" s="1" t="n">
        <v>313030</v>
      </c>
      <c r="D113" s="1" t="n">
        <v>20391</v>
      </c>
      <c r="E113" s="19" t="n">
        <f aca="false">60.485</f>
        <v>60.485</v>
      </c>
      <c r="F113" s="1" t="n">
        <v>-152.742</v>
      </c>
      <c r="G113" s="1" t="n">
        <v>2300</v>
      </c>
      <c r="H113" s="16" t="n">
        <v>2009</v>
      </c>
      <c r="I113" s="17" t="s">
        <v>468</v>
      </c>
      <c r="J113" s="1" t="s">
        <v>469</v>
      </c>
      <c r="K113" s="18" t="n">
        <v>39896.1527777778</v>
      </c>
      <c r="L113" s="1" t="s">
        <v>86</v>
      </c>
      <c r="M113" s="19" t="s">
        <v>87</v>
      </c>
      <c r="N113" s="1" t="n">
        <v>0.258</v>
      </c>
      <c r="O113" s="1" t="n">
        <v>0</v>
      </c>
      <c r="P113" s="1" t="n">
        <v>0.04</v>
      </c>
      <c r="Q113" s="1" t="n">
        <v>0</v>
      </c>
      <c r="R113" s="20" t="n">
        <v>15100000000</v>
      </c>
      <c r="S113" s="1" t="n">
        <v>0</v>
      </c>
      <c r="T113" s="20" t="s">
        <v>87</v>
      </c>
      <c r="U113" s="20" t="s">
        <v>87</v>
      </c>
      <c r="V113" s="20" t="s">
        <v>96</v>
      </c>
      <c r="W113" s="19" t="s">
        <v>87</v>
      </c>
      <c r="X113" s="1" t="s">
        <v>94</v>
      </c>
      <c r="Y113" s="1" t="n">
        <v>18.3</v>
      </c>
      <c r="Z113" s="1" t="n">
        <v>0</v>
      </c>
      <c r="AA113" s="1" t="n">
        <v>2</v>
      </c>
      <c r="AB113" s="1" t="n">
        <v>1</v>
      </c>
      <c r="AC113" s="1" t="s">
        <v>462</v>
      </c>
      <c r="AD113" s="19" t="s">
        <v>87</v>
      </c>
      <c r="AE113" s="19" t="s">
        <v>96</v>
      </c>
      <c r="AF113" s="19" t="s">
        <v>96</v>
      </c>
      <c r="AG113" s="19" t="s">
        <v>96</v>
      </c>
      <c r="AH113" s="19" t="s">
        <v>89</v>
      </c>
      <c r="AI113" s="19" t="s">
        <v>87</v>
      </c>
      <c r="AJ113" s="19" t="s">
        <v>96</v>
      </c>
      <c r="AK113" s="19" t="s">
        <v>96</v>
      </c>
      <c r="AL113" s="19" t="s">
        <v>96</v>
      </c>
      <c r="AM113" s="19" t="s">
        <v>89</v>
      </c>
      <c r="AN113" s="20" t="n">
        <v>0</v>
      </c>
      <c r="AO113" s="21" t="s">
        <v>87</v>
      </c>
      <c r="AP113" s="1" t="n">
        <v>19</v>
      </c>
      <c r="AQ113" s="19" t="s">
        <v>87</v>
      </c>
      <c r="AR113" s="1" t="n">
        <v>105</v>
      </c>
      <c r="AS113" s="1" t="n">
        <v>3</v>
      </c>
      <c r="AT113" s="19" t="s">
        <v>87</v>
      </c>
      <c r="AU113" s="1" t="n">
        <v>0.4</v>
      </c>
      <c r="AV113" s="1" t="s">
        <v>130</v>
      </c>
      <c r="AW113" s="1" t="s">
        <v>470</v>
      </c>
      <c r="AX113" s="19" t="s">
        <v>94</v>
      </c>
      <c r="AY113" s="19" t="s">
        <v>95</v>
      </c>
      <c r="AZ113" s="19" t="s">
        <v>95</v>
      </c>
      <c r="BA113" s="19" t="s">
        <v>95</v>
      </c>
      <c r="BB113" s="19" t="s">
        <v>87</v>
      </c>
      <c r="BC113" s="19" t="s">
        <v>87</v>
      </c>
      <c r="BD113" s="19" t="s">
        <v>96</v>
      </c>
      <c r="BE113" s="19" t="s">
        <v>87</v>
      </c>
      <c r="BF113" s="19" t="s">
        <v>96</v>
      </c>
      <c r="BG113" s="1" t="n">
        <v>4.5</v>
      </c>
      <c r="BH113" s="1" t="n">
        <v>0.5</v>
      </c>
      <c r="BI113" s="1" t="n">
        <v>925</v>
      </c>
      <c r="BJ113" s="1" t="n">
        <v>35</v>
      </c>
      <c r="BK113" s="1" t="n">
        <v>11.1998096245692</v>
      </c>
      <c r="BL113" s="1" t="n">
        <v>0.0169799262503174</v>
      </c>
      <c r="BM113" s="1" t="n">
        <v>0.000956773111174708</v>
      </c>
      <c r="BN113" s="1" t="n">
        <v>10.171243577299</v>
      </c>
      <c r="BO113" s="1" t="n">
        <v>0.0169579491280411</v>
      </c>
      <c r="BP113" s="1" t="n">
        <v>0.000896187180330176</v>
      </c>
      <c r="BQ113" s="1" t="s">
        <v>464</v>
      </c>
      <c r="BR113" s="19"/>
      <c r="BS113" s="19"/>
      <c r="BT113" s="19"/>
      <c r="BU113" s="19"/>
      <c r="BV113" s="19"/>
      <c r="BW113" s="19"/>
      <c r="BX113" s="19"/>
      <c r="BY113" s="19"/>
      <c r="BZ113" s="19"/>
      <c r="CA113" s="19"/>
    </row>
    <row r="114" customFormat="false" ht="14.4" hidden="false" customHeight="false" outlineLevel="0" collapsed="false">
      <c r="A114" s="15" t="s">
        <v>421</v>
      </c>
      <c r="B114" s="15" t="s">
        <v>422</v>
      </c>
      <c r="C114" s="1" t="n">
        <v>313030</v>
      </c>
      <c r="D114" s="1" t="n">
        <v>20391</v>
      </c>
      <c r="E114" s="19" t="n">
        <f aca="false">60.485</f>
        <v>60.485</v>
      </c>
      <c r="F114" s="1" t="n">
        <v>-152.742</v>
      </c>
      <c r="G114" s="1" t="n">
        <v>2300</v>
      </c>
      <c r="H114" s="16" t="n">
        <v>2009</v>
      </c>
      <c r="I114" s="17" t="s">
        <v>471</v>
      </c>
      <c r="J114" s="1" t="s">
        <v>472</v>
      </c>
      <c r="K114" s="18" t="n">
        <v>39898.6902777778</v>
      </c>
      <c r="L114" s="1" t="s">
        <v>86</v>
      </c>
      <c r="M114" s="19" t="s">
        <v>87</v>
      </c>
      <c r="N114" s="1" t="n">
        <v>0.233</v>
      </c>
      <c r="O114" s="1" t="n">
        <v>0</v>
      </c>
      <c r="P114" s="1" t="n">
        <v>0.04</v>
      </c>
      <c r="Q114" s="1" t="n">
        <v>0</v>
      </c>
      <c r="R114" s="20" t="n">
        <v>4600000000</v>
      </c>
      <c r="S114" s="1" t="n">
        <v>0</v>
      </c>
      <c r="T114" s="20" t="s">
        <v>87</v>
      </c>
      <c r="U114" s="20" t="s">
        <v>87</v>
      </c>
      <c r="V114" s="20" t="s">
        <v>96</v>
      </c>
      <c r="W114" s="19" t="s">
        <v>87</v>
      </c>
      <c r="X114" s="1" t="s">
        <v>94</v>
      </c>
      <c r="Y114" s="1" t="n">
        <v>18.1</v>
      </c>
      <c r="Z114" s="1" t="n">
        <v>0</v>
      </c>
      <c r="AA114" s="1" t="n">
        <v>2</v>
      </c>
      <c r="AB114" s="1" t="n">
        <v>1</v>
      </c>
      <c r="AC114" s="1" t="s">
        <v>462</v>
      </c>
      <c r="AD114" s="19" t="s">
        <v>87</v>
      </c>
      <c r="AE114" s="19" t="s">
        <v>96</v>
      </c>
      <c r="AF114" s="19" t="s">
        <v>96</v>
      </c>
      <c r="AG114" s="19" t="s">
        <v>96</v>
      </c>
      <c r="AH114" s="19" t="s">
        <v>89</v>
      </c>
      <c r="AI114" s="19" t="s">
        <v>87</v>
      </c>
      <c r="AJ114" s="19" t="s">
        <v>96</v>
      </c>
      <c r="AK114" s="19" t="s">
        <v>96</v>
      </c>
      <c r="AL114" s="19" t="s">
        <v>96</v>
      </c>
      <c r="AM114" s="19" t="s">
        <v>89</v>
      </c>
      <c r="AN114" s="20" t="n">
        <v>0</v>
      </c>
      <c r="AO114" s="21" t="s">
        <v>87</v>
      </c>
      <c r="AP114" s="1" t="n">
        <v>26</v>
      </c>
      <c r="AQ114" s="19" t="s">
        <v>87</v>
      </c>
      <c r="AR114" s="19" t="s">
        <v>87</v>
      </c>
      <c r="AS114" s="1" t="n">
        <v>3</v>
      </c>
      <c r="AT114" s="19" t="s">
        <v>87</v>
      </c>
      <c r="AU114" s="1" t="n">
        <v>0.1</v>
      </c>
      <c r="AV114" s="1" t="s">
        <v>100</v>
      </c>
      <c r="AW114" s="1" t="s">
        <v>463</v>
      </c>
      <c r="AX114" s="19" t="s">
        <v>94</v>
      </c>
      <c r="AY114" s="19" t="s">
        <v>95</v>
      </c>
      <c r="AZ114" s="19" t="s">
        <v>95</v>
      </c>
      <c r="BA114" s="19" t="s">
        <v>95</v>
      </c>
      <c r="BB114" s="19" t="s">
        <v>87</v>
      </c>
      <c r="BC114" s="19" t="s">
        <v>87</v>
      </c>
      <c r="BD114" s="19" t="s">
        <v>96</v>
      </c>
      <c r="BE114" s="19" t="s">
        <v>87</v>
      </c>
      <c r="BF114" s="19" t="s">
        <v>96</v>
      </c>
      <c r="BG114" s="1" t="n">
        <v>4.5</v>
      </c>
      <c r="BH114" s="1" t="n">
        <v>0.5</v>
      </c>
      <c r="BI114" s="1" t="n">
        <v>925</v>
      </c>
      <c r="BJ114" s="1" t="n">
        <v>35</v>
      </c>
      <c r="BK114" s="1" t="n">
        <v>7.81364688546153</v>
      </c>
      <c r="BL114" s="1" t="n">
        <v>0.0171208217104951</v>
      </c>
      <c r="BM114" s="1" t="n">
        <v>0.000971610230389523</v>
      </c>
      <c r="BN114" s="1" t="n">
        <v>9.07444878522547</v>
      </c>
      <c r="BO114" s="1" t="n">
        <v>0.0170504603248264</v>
      </c>
      <c r="BP114" s="1" t="n">
        <v>0.0010104309440557</v>
      </c>
      <c r="BQ114" s="1" t="s">
        <v>464</v>
      </c>
      <c r="BR114" s="19"/>
      <c r="BS114" s="19"/>
      <c r="BT114" s="19"/>
      <c r="BU114" s="19"/>
      <c r="BV114" s="19"/>
      <c r="BW114" s="19"/>
      <c r="BX114" s="19"/>
      <c r="BY114" s="19"/>
      <c r="BZ114" s="19"/>
      <c r="CA114" s="19"/>
    </row>
    <row r="115" customFormat="false" ht="14.4" hidden="false" customHeight="false" outlineLevel="0" collapsed="false">
      <c r="A115" s="15" t="s">
        <v>421</v>
      </c>
      <c r="B115" s="15" t="s">
        <v>422</v>
      </c>
      <c r="C115" s="1" t="n">
        <v>313030</v>
      </c>
      <c r="D115" s="1" t="n">
        <v>20391</v>
      </c>
      <c r="E115" s="19" t="n">
        <f aca="false">60.485</f>
        <v>60.485</v>
      </c>
      <c r="F115" s="1" t="n">
        <v>-152.742</v>
      </c>
      <c r="G115" s="1" t="n">
        <v>2300</v>
      </c>
      <c r="H115" s="16" t="n">
        <v>2009</v>
      </c>
      <c r="I115" s="17" t="s">
        <v>473</v>
      </c>
      <c r="J115" s="1" t="s">
        <v>474</v>
      </c>
      <c r="K115" s="18" t="n">
        <v>39899.3243055556</v>
      </c>
      <c r="L115" s="1" t="s">
        <v>86</v>
      </c>
      <c r="M115" s="19" t="s">
        <v>87</v>
      </c>
      <c r="N115" s="1" t="n">
        <v>1</v>
      </c>
      <c r="O115" s="1" t="n">
        <v>1</v>
      </c>
      <c r="P115" s="1" t="n">
        <v>0.35</v>
      </c>
      <c r="Q115" s="1" t="n">
        <v>1</v>
      </c>
      <c r="R115" s="20" t="n">
        <v>13200000000</v>
      </c>
      <c r="S115" s="1" t="n">
        <v>0</v>
      </c>
      <c r="T115" s="20" t="s">
        <v>87</v>
      </c>
      <c r="U115" s="20" t="s">
        <v>87</v>
      </c>
      <c r="V115" s="20" t="s">
        <v>96</v>
      </c>
      <c r="W115" s="19" t="s">
        <v>87</v>
      </c>
      <c r="X115" s="1" t="s">
        <v>94</v>
      </c>
      <c r="Y115" s="1" t="n">
        <v>12.9</v>
      </c>
      <c r="Z115" s="1" t="n">
        <v>0</v>
      </c>
      <c r="AA115" s="1" t="n">
        <v>2</v>
      </c>
      <c r="AB115" s="1" t="n">
        <v>1</v>
      </c>
      <c r="AC115" s="1" t="s">
        <v>462</v>
      </c>
      <c r="AD115" s="19" t="s">
        <v>87</v>
      </c>
      <c r="AE115" s="19" t="s">
        <v>96</v>
      </c>
      <c r="AF115" s="19" t="s">
        <v>96</v>
      </c>
      <c r="AG115" s="19" t="s">
        <v>96</v>
      </c>
      <c r="AH115" s="19" t="s">
        <v>89</v>
      </c>
      <c r="AI115" s="19" t="s">
        <v>87</v>
      </c>
      <c r="AJ115" s="19" t="s">
        <v>96</v>
      </c>
      <c r="AK115" s="19" t="s">
        <v>96</v>
      </c>
      <c r="AL115" s="19" t="s">
        <v>96</v>
      </c>
      <c r="AM115" s="19" t="s">
        <v>89</v>
      </c>
      <c r="AN115" s="20" t="n">
        <v>0</v>
      </c>
      <c r="AO115" s="21" t="s">
        <v>87</v>
      </c>
      <c r="AP115" s="1" t="n">
        <v>58</v>
      </c>
      <c r="AQ115" s="19" t="s">
        <v>87</v>
      </c>
      <c r="AR115" s="1" t="n">
        <v>200</v>
      </c>
      <c r="AS115" s="1" t="n">
        <v>3</v>
      </c>
      <c r="AT115" s="19" t="s">
        <v>87</v>
      </c>
      <c r="AU115" s="1" t="n">
        <v>0.01</v>
      </c>
      <c r="AV115" s="1" t="s">
        <v>93</v>
      </c>
      <c r="AW115" s="1" t="s">
        <v>475</v>
      </c>
      <c r="AX115" s="19" t="s">
        <v>94</v>
      </c>
      <c r="AY115" s="19" t="s">
        <v>95</v>
      </c>
      <c r="AZ115" s="19" t="s">
        <v>95</v>
      </c>
      <c r="BA115" s="19" t="s">
        <v>95</v>
      </c>
      <c r="BB115" s="19" t="s">
        <v>87</v>
      </c>
      <c r="BC115" s="19" t="s">
        <v>87</v>
      </c>
      <c r="BD115" s="19" t="s">
        <v>96</v>
      </c>
      <c r="BE115" s="19" t="s">
        <v>87</v>
      </c>
      <c r="BF115" s="19" t="s">
        <v>96</v>
      </c>
      <c r="BG115" s="1" t="n">
        <v>4.5</v>
      </c>
      <c r="BH115" s="1" t="n">
        <v>0.5</v>
      </c>
      <c r="BI115" s="1" t="n">
        <v>925</v>
      </c>
      <c r="BJ115" s="1" t="n">
        <v>35</v>
      </c>
      <c r="BK115" s="1" t="n">
        <v>6.32416442084025</v>
      </c>
      <c r="BL115" s="1" t="n">
        <v>0.0153782578029045</v>
      </c>
      <c r="BM115" s="1" t="n">
        <v>0.00100566754324563</v>
      </c>
      <c r="BN115" s="1" t="n">
        <v>6.50736940755262</v>
      </c>
      <c r="BO115" s="1" t="n">
        <v>0.0154122193805871</v>
      </c>
      <c r="BP115" s="1" t="n">
        <v>0.0011241105131144</v>
      </c>
      <c r="BQ115" s="1" t="s">
        <v>464</v>
      </c>
      <c r="BR115" s="19"/>
      <c r="BS115" s="19"/>
      <c r="BT115" s="19"/>
      <c r="BU115" s="19"/>
      <c r="BV115" s="19"/>
      <c r="BW115" s="19"/>
      <c r="BX115" s="19"/>
      <c r="BY115" s="19"/>
      <c r="BZ115" s="19"/>
      <c r="CA115" s="19"/>
    </row>
    <row r="116" customFormat="false" ht="14.4" hidden="false" customHeight="false" outlineLevel="0" collapsed="false">
      <c r="A116" s="15" t="s">
        <v>421</v>
      </c>
      <c r="B116" s="15" t="s">
        <v>422</v>
      </c>
      <c r="C116" s="1" t="n">
        <v>313030</v>
      </c>
      <c r="D116" s="1" t="n">
        <v>20391</v>
      </c>
      <c r="E116" s="19" t="n">
        <f aca="false">60.485</f>
        <v>60.485</v>
      </c>
      <c r="F116" s="1" t="n">
        <v>-152.742</v>
      </c>
      <c r="G116" s="1" t="n">
        <v>2300</v>
      </c>
      <c r="H116" s="16" t="n">
        <v>2009</v>
      </c>
      <c r="I116" s="17" t="s">
        <v>476</v>
      </c>
      <c r="J116" s="1" t="s">
        <v>477</v>
      </c>
      <c r="K116" s="18" t="n">
        <v>39907.5819444444</v>
      </c>
      <c r="L116" s="1" t="s">
        <v>86</v>
      </c>
      <c r="M116" s="19" t="s">
        <v>87</v>
      </c>
      <c r="N116" s="1" t="n">
        <v>0.5</v>
      </c>
      <c r="O116" s="1" t="n">
        <v>1</v>
      </c>
      <c r="P116" s="1" t="n">
        <v>0.225</v>
      </c>
      <c r="Q116" s="1" t="n">
        <v>1</v>
      </c>
      <c r="R116" s="20" t="n">
        <v>7800000000</v>
      </c>
      <c r="S116" s="1" t="n">
        <v>0</v>
      </c>
      <c r="T116" s="20" t="s">
        <v>87</v>
      </c>
      <c r="U116" s="20" t="s">
        <v>87</v>
      </c>
      <c r="V116" s="20" t="s">
        <v>96</v>
      </c>
      <c r="W116" s="19" t="s">
        <v>87</v>
      </c>
      <c r="X116" s="1" t="s">
        <v>94</v>
      </c>
      <c r="Y116" s="1" t="n">
        <v>14.9</v>
      </c>
      <c r="Z116" s="1" t="n">
        <v>0</v>
      </c>
      <c r="AA116" s="1" t="n">
        <v>2</v>
      </c>
      <c r="AB116" s="1" t="n">
        <v>1</v>
      </c>
      <c r="AC116" s="1" t="s">
        <v>462</v>
      </c>
      <c r="AD116" s="19" t="s">
        <v>87</v>
      </c>
      <c r="AE116" s="19" t="s">
        <v>96</v>
      </c>
      <c r="AF116" s="19" t="s">
        <v>96</v>
      </c>
      <c r="AG116" s="19" t="s">
        <v>96</v>
      </c>
      <c r="AH116" s="19" t="s">
        <v>89</v>
      </c>
      <c r="AI116" s="19" t="s">
        <v>87</v>
      </c>
      <c r="AJ116" s="19" t="s">
        <v>96</v>
      </c>
      <c r="AK116" s="19" t="s">
        <v>96</v>
      </c>
      <c r="AL116" s="19" t="s">
        <v>96</v>
      </c>
      <c r="AM116" s="19" t="s">
        <v>89</v>
      </c>
      <c r="AN116" s="20" t="n">
        <v>0</v>
      </c>
      <c r="AO116" s="21" t="s">
        <v>87</v>
      </c>
      <c r="AP116" s="1" t="n">
        <v>18</v>
      </c>
      <c r="AQ116" s="19" t="s">
        <v>87</v>
      </c>
      <c r="AR116" s="1" t="n">
        <v>130</v>
      </c>
      <c r="AS116" s="1" t="n">
        <v>4</v>
      </c>
      <c r="AT116" s="19" t="s">
        <v>87</v>
      </c>
      <c r="AU116" s="1" t="n">
        <v>0.4</v>
      </c>
      <c r="AV116" s="1" t="s">
        <v>93</v>
      </c>
      <c r="AW116" s="1" t="s">
        <v>478</v>
      </c>
      <c r="AX116" s="19" t="s">
        <v>94</v>
      </c>
      <c r="AY116" s="19" t="s">
        <v>95</v>
      </c>
      <c r="AZ116" s="19" t="s">
        <v>95</v>
      </c>
      <c r="BA116" s="19" t="s">
        <v>95</v>
      </c>
      <c r="BB116" s="19" t="s">
        <v>87</v>
      </c>
      <c r="BC116" s="19" t="s">
        <v>87</v>
      </c>
      <c r="BD116" s="19" t="s">
        <v>96</v>
      </c>
      <c r="BE116" s="19" t="s">
        <v>87</v>
      </c>
      <c r="BF116" s="19" t="s">
        <v>96</v>
      </c>
      <c r="BG116" s="1" t="n">
        <v>4.5</v>
      </c>
      <c r="BH116" s="1" t="n">
        <v>0.5</v>
      </c>
      <c r="BI116" s="1" t="n">
        <v>925</v>
      </c>
      <c r="BJ116" s="1" t="n">
        <v>35</v>
      </c>
      <c r="BK116" s="1" t="n">
        <v>23.4698157961425</v>
      </c>
      <c r="BL116" s="1" t="n">
        <v>0.0165456143756277</v>
      </c>
      <c r="BM116" s="1" t="n">
        <v>0.00301751456064216</v>
      </c>
      <c r="BN116" s="1" t="n">
        <v>23.4103444345597</v>
      </c>
      <c r="BO116" s="1" t="n">
        <v>0.0166419382691653</v>
      </c>
      <c r="BP116" s="1" t="n">
        <v>0.00309521372966058</v>
      </c>
      <c r="BQ116" s="1" t="s">
        <v>464</v>
      </c>
      <c r="BR116" s="19"/>
      <c r="BS116" s="19"/>
      <c r="BT116" s="19"/>
      <c r="BU116" s="19"/>
      <c r="BV116" s="19"/>
      <c r="BW116" s="19"/>
      <c r="BX116" s="19"/>
      <c r="BY116" s="19"/>
      <c r="BZ116" s="19"/>
      <c r="CA116" s="19"/>
    </row>
    <row r="117" customFormat="false" ht="14.4" hidden="false" customHeight="false" outlineLevel="0" collapsed="false">
      <c r="A117" s="15" t="s">
        <v>479</v>
      </c>
      <c r="B117" s="15" t="s">
        <v>480</v>
      </c>
      <c r="C117" s="1" t="n">
        <v>352010</v>
      </c>
      <c r="D117" s="1" t="n">
        <v>11446</v>
      </c>
      <c r="E117" s="1" t="n">
        <v>-0.077</v>
      </c>
      <c r="F117" s="1" t="n">
        <v>-77.656</v>
      </c>
      <c r="G117" s="1" t="n">
        <v>3562</v>
      </c>
      <c r="H117" s="16" t="n">
        <v>2002</v>
      </c>
      <c r="I117" s="17" t="s">
        <v>481</v>
      </c>
      <c r="J117" s="1" t="s">
        <v>482</v>
      </c>
      <c r="K117" s="18" t="n">
        <v>37563.5916666667</v>
      </c>
      <c r="L117" s="1" t="s">
        <v>103</v>
      </c>
      <c r="M117" s="1" t="s">
        <v>120</v>
      </c>
      <c r="N117" s="1" t="n">
        <v>0.75</v>
      </c>
      <c r="O117" s="1" t="n">
        <v>0</v>
      </c>
      <c r="P117" s="1" t="n">
        <v>0.083</v>
      </c>
      <c r="Q117" s="1" t="n">
        <v>2</v>
      </c>
      <c r="R117" s="20" t="n">
        <v>135000000000</v>
      </c>
      <c r="S117" s="1" t="n">
        <v>2</v>
      </c>
      <c r="T117" s="20" t="s">
        <v>87</v>
      </c>
      <c r="U117" s="20" t="s">
        <v>87</v>
      </c>
      <c r="V117" s="20" t="s">
        <v>96</v>
      </c>
      <c r="W117" s="1" t="n">
        <v>500</v>
      </c>
      <c r="X117" s="1" t="s">
        <v>88</v>
      </c>
      <c r="Y117" s="1" t="n">
        <v>17.3</v>
      </c>
      <c r="Z117" s="1" t="n">
        <v>0</v>
      </c>
      <c r="AA117" s="1" t="n">
        <v>3.3</v>
      </c>
      <c r="AB117" s="1" t="n">
        <v>0</v>
      </c>
      <c r="AC117" s="1" t="s">
        <v>104</v>
      </c>
      <c r="AD117" s="1" t="n">
        <v>15.5</v>
      </c>
      <c r="AE117" s="1" t="n">
        <v>0</v>
      </c>
      <c r="AF117" s="1" t="n">
        <v>7.5</v>
      </c>
      <c r="AG117" s="1" t="n">
        <v>0</v>
      </c>
      <c r="AH117" s="1" t="s">
        <v>105</v>
      </c>
      <c r="AI117" s="19" t="s">
        <v>87</v>
      </c>
      <c r="AJ117" s="19" t="s">
        <v>96</v>
      </c>
      <c r="AK117" s="19" t="s">
        <v>96</v>
      </c>
      <c r="AL117" s="19" t="s">
        <v>96</v>
      </c>
      <c r="AM117" s="19" t="s">
        <v>89</v>
      </c>
      <c r="AN117" s="20" t="n">
        <v>65000000000</v>
      </c>
      <c r="AO117" s="20" t="n">
        <v>23000000000</v>
      </c>
      <c r="AP117" s="19" t="s">
        <v>87</v>
      </c>
      <c r="AQ117" s="19" t="s">
        <v>87</v>
      </c>
      <c r="AR117" s="19" t="s">
        <v>87</v>
      </c>
      <c r="AS117" s="19" t="s">
        <v>87</v>
      </c>
      <c r="AT117" s="19" t="s">
        <v>87</v>
      </c>
      <c r="AU117" s="19" t="s">
        <v>87</v>
      </c>
      <c r="AV117" s="19" t="s">
        <v>87</v>
      </c>
      <c r="AW117" s="19" t="s">
        <v>87</v>
      </c>
      <c r="AX117" s="19" t="s">
        <v>94</v>
      </c>
      <c r="AY117" s="19" t="s">
        <v>95</v>
      </c>
      <c r="AZ117" s="19" t="s">
        <v>95</v>
      </c>
      <c r="BA117" s="19" t="s">
        <v>95</v>
      </c>
      <c r="BB117" s="19" t="s">
        <v>87</v>
      </c>
      <c r="BC117" s="19" t="s">
        <v>87</v>
      </c>
      <c r="BD117" s="19" t="s">
        <v>96</v>
      </c>
      <c r="BE117" s="1" t="n">
        <v>285</v>
      </c>
      <c r="BF117" s="19" t="s">
        <v>96</v>
      </c>
      <c r="BG117" s="1" t="n">
        <v>5.1</v>
      </c>
      <c r="BH117" s="1" t="n">
        <v>2</v>
      </c>
      <c r="BI117" s="1" t="n">
        <v>950</v>
      </c>
      <c r="BJ117" s="1" t="n">
        <v>100</v>
      </c>
      <c r="BK117" s="1" t="n">
        <v>5.75051590430278</v>
      </c>
      <c r="BL117" s="1" t="n">
        <v>0.0118917123600346</v>
      </c>
      <c r="BM117" s="1" t="n">
        <v>0.000711034327796595</v>
      </c>
      <c r="BN117" s="1" t="n">
        <v>5.80173260745487</v>
      </c>
      <c r="BO117" s="1" t="n">
        <v>0.0117630001648409</v>
      </c>
      <c r="BP117" s="1" t="n">
        <v>0.000746574885156726</v>
      </c>
      <c r="BQ117" s="1" t="s">
        <v>483</v>
      </c>
      <c r="BR117" s="19"/>
      <c r="BS117" s="19"/>
      <c r="BT117" s="19"/>
      <c r="BU117" s="19"/>
      <c r="BV117" s="19"/>
      <c r="BW117" s="19"/>
      <c r="BX117" s="19"/>
      <c r="BY117" s="19"/>
      <c r="BZ117" s="19"/>
      <c r="CA117" s="19"/>
    </row>
    <row r="118" customFormat="false" ht="14.4" hidden="false" customHeight="false" outlineLevel="0" collapsed="false">
      <c r="A118" s="15" t="s">
        <v>484</v>
      </c>
      <c r="B118" s="15" t="s">
        <v>485</v>
      </c>
      <c r="C118" s="1" t="n">
        <v>241100</v>
      </c>
      <c r="D118" s="1" t="n">
        <v>14664</v>
      </c>
      <c r="E118" s="1" t="n">
        <v>-39.28</v>
      </c>
      <c r="F118" s="19" t="n">
        <f aca="false">175.57</f>
        <v>175.57</v>
      </c>
      <c r="G118" s="1" t="n">
        <v>2797</v>
      </c>
      <c r="H118" s="16" t="n">
        <v>1995</v>
      </c>
      <c r="I118" s="17" t="s">
        <v>486</v>
      </c>
      <c r="J118" s="1" t="s">
        <v>487</v>
      </c>
      <c r="K118" s="18" t="n">
        <v>34983.3333333333</v>
      </c>
      <c r="L118" s="1" t="s">
        <v>103</v>
      </c>
      <c r="M118" s="19" t="s">
        <v>87</v>
      </c>
      <c r="N118" s="1" t="n">
        <v>8</v>
      </c>
      <c r="O118" s="1" t="n">
        <v>0</v>
      </c>
      <c r="P118" s="1" t="n">
        <v>1</v>
      </c>
      <c r="Q118" s="1" t="n">
        <v>2</v>
      </c>
      <c r="R118" s="20" t="n">
        <v>32500000000</v>
      </c>
      <c r="S118" s="1" t="n">
        <v>0</v>
      </c>
      <c r="T118" s="20" t="s">
        <v>87</v>
      </c>
      <c r="U118" s="20" t="s">
        <v>87</v>
      </c>
      <c r="V118" s="20" t="s">
        <v>96</v>
      </c>
      <c r="W118" s="1" t="n">
        <v>1300</v>
      </c>
      <c r="X118" s="1" t="s">
        <v>88</v>
      </c>
      <c r="Y118" s="1" t="n">
        <v>11</v>
      </c>
      <c r="Z118" s="1" t="n">
        <v>0</v>
      </c>
      <c r="AA118" s="1" t="n">
        <v>1</v>
      </c>
      <c r="AB118" s="1" t="n">
        <v>1</v>
      </c>
      <c r="AC118" s="1" t="s">
        <v>177</v>
      </c>
      <c r="AD118" s="19" t="s">
        <v>87</v>
      </c>
      <c r="AE118" s="19" t="s">
        <v>96</v>
      </c>
      <c r="AF118" s="19" t="s">
        <v>96</v>
      </c>
      <c r="AG118" s="19" t="s">
        <v>96</v>
      </c>
      <c r="AH118" s="19" t="s">
        <v>89</v>
      </c>
      <c r="AI118" s="19" t="s">
        <v>87</v>
      </c>
      <c r="AJ118" s="19" t="s">
        <v>96</v>
      </c>
      <c r="AK118" s="19" t="s">
        <v>96</v>
      </c>
      <c r="AL118" s="19" t="s">
        <v>96</v>
      </c>
      <c r="AM118" s="19" t="s">
        <v>89</v>
      </c>
      <c r="AN118" s="20" t="n">
        <v>0</v>
      </c>
      <c r="AO118" s="21" t="s">
        <v>87</v>
      </c>
      <c r="AP118" s="1" t="n">
        <v>100</v>
      </c>
      <c r="AQ118" s="19" t="s">
        <v>87</v>
      </c>
      <c r="AR118" s="19" t="s">
        <v>87</v>
      </c>
      <c r="AS118" s="1" t="n">
        <v>5</v>
      </c>
      <c r="AT118" s="1" t="n">
        <v>0.5</v>
      </c>
      <c r="AU118" s="19" t="s">
        <v>87</v>
      </c>
      <c r="AV118" s="1" t="s">
        <v>130</v>
      </c>
      <c r="AW118" s="1" t="s">
        <v>488</v>
      </c>
      <c r="AX118" s="19" t="s">
        <v>94</v>
      </c>
      <c r="AY118" s="19" t="s">
        <v>95</v>
      </c>
      <c r="AZ118" s="19" t="s">
        <v>95</v>
      </c>
      <c r="BA118" s="19" t="s">
        <v>95</v>
      </c>
      <c r="BB118" s="19" t="s">
        <v>87</v>
      </c>
      <c r="BC118" s="19" t="s">
        <v>87</v>
      </c>
      <c r="BD118" s="19" t="s">
        <v>96</v>
      </c>
      <c r="BE118" s="19" t="s">
        <v>87</v>
      </c>
      <c r="BF118" s="19" t="s">
        <v>96</v>
      </c>
      <c r="BG118" s="1" t="n">
        <v>1.4</v>
      </c>
      <c r="BH118" s="1" t="n">
        <v>0.4</v>
      </c>
      <c r="BI118" s="1" t="n">
        <v>1050</v>
      </c>
      <c r="BJ118" s="1" t="n">
        <v>50</v>
      </c>
      <c r="BK118" s="1" t="n">
        <v>18.2218913341828</v>
      </c>
      <c r="BL118" s="1" t="n">
        <v>0.0113624291320424</v>
      </c>
      <c r="BM118" s="1" t="n">
        <v>0.00360911745399308</v>
      </c>
      <c r="BN118" s="1" t="n">
        <v>19.0749165580093</v>
      </c>
      <c r="BO118" s="1" t="n">
        <v>0.0107459712428811</v>
      </c>
      <c r="BP118" s="1" t="n">
        <v>0.00367213442105087</v>
      </c>
      <c r="BQ118" s="1" t="s">
        <v>489</v>
      </c>
      <c r="BR118" s="19"/>
      <c r="BS118" s="19"/>
      <c r="BT118" s="19"/>
      <c r="BU118" s="19"/>
      <c r="BV118" s="19"/>
      <c r="BW118" s="19"/>
      <c r="BX118" s="19"/>
      <c r="BY118" s="19"/>
      <c r="BZ118" s="19"/>
      <c r="CA118" s="19"/>
    </row>
    <row r="119" customFormat="false" ht="14.4" hidden="false" customHeight="false" outlineLevel="0" collapsed="false">
      <c r="A119" s="15" t="s">
        <v>484</v>
      </c>
      <c r="B119" s="15" t="s">
        <v>485</v>
      </c>
      <c r="C119" s="1" t="n">
        <v>241100</v>
      </c>
      <c r="D119" s="1" t="n">
        <v>14664</v>
      </c>
      <c r="E119" s="1" t="n">
        <v>-39.28</v>
      </c>
      <c r="F119" s="19" t="n">
        <f aca="false">175.57</f>
        <v>175.57</v>
      </c>
      <c r="G119" s="1" t="n">
        <v>2797</v>
      </c>
      <c r="H119" s="16" t="n">
        <v>1995</v>
      </c>
      <c r="I119" s="17" t="s">
        <v>277</v>
      </c>
      <c r="J119" s="1" t="s">
        <v>490</v>
      </c>
      <c r="K119" s="18" t="n">
        <v>34986.125</v>
      </c>
      <c r="L119" s="1" t="s">
        <v>103</v>
      </c>
      <c r="M119" s="19" t="s">
        <v>87</v>
      </c>
      <c r="N119" s="1" t="n">
        <v>6.5</v>
      </c>
      <c r="O119" s="1" t="n">
        <v>1</v>
      </c>
      <c r="P119" s="1" t="n">
        <v>1.5</v>
      </c>
      <c r="Q119" s="1" t="n">
        <v>1</v>
      </c>
      <c r="R119" s="20" t="n">
        <v>6500000000</v>
      </c>
      <c r="S119" s="1" t="n">
        <v>0</v>
      </c>
      <c r="T119" s="20" t="s">
        <v>87</v>
      </c>
      <c r="U119" s="20" t="s">
        <v>87</v>
      </c>
      <c r="V119" s="20" t="s">
        <v>96</v>
      </c>
      <c r="W119" s="1" t="n">
        <v>1300</v>
      </c>
      <c r="X119" s="1" t="s">
        <v>88</v>
      </c>
      <c r="Y119" s="1" t="n">
        <v>11</v>
      </c>
      <c r="Z119" s="1" t="n">
        <v>0</v>
      </c>
      <c r="AA119" s="1" t="n">
        <v>1</v>
      </c>
      <c r="AB119" s="1" t="n">
        <v>0</v>
      </c>
      <c r="AC119" s="1" t="s">
        <v>104</v>
      </c>
      <c r="AD119" s="19" t="s">
        <v>87</v>
      </c>
      <c r="AE119" s="19" t="s">
        <v>96</v>
      </c>
      <c r="AF119" s="19" t="s">
        <v>96</v>
      </c>
      <c r="AG119" s="19" t="s">
        <v>96</v>
      </c>
      <c r="AH119" s="19" t="s">
        <v>89</v>
      </c>
      <c r="AI119" s="19" t="s">
        <v>87</v>
      </c>
      <c r="AJ119" s="19" t="s">
        <v>96</v>
      </c>
      <c r="AK119" s="19" t="s">
        <v>96</v>
      </c>
      <c r="AL119" s="19" t="s">
        <v>96</v>
      </c>
      <c r="AM119" s="19" t="s">
        <v>89</v>
      </c>
      <c r="AN119" s="20" t="n">
        <v>0</v>
      </c>
      <c r="AO119" s="21" t="s">
        <v>87</v>
      </c>
      <c r="AP119" s="1" t="n">
        <v>100</v>
      </c>
      <c r="AQ119" s="19" t="s">
        <v>87</v>
      </c>
      <c r="AR119" s="19" t="s">
        <v>87</v>
      </c>
      <c r="AS119" s="1" t="n">
        <v>5</v>
      </c>
      <c r="AT119" s="1" t="n">
        <v>0.5</v>
      </c>
      <c r="AU119" s="19" t="s">
        <v>87</v>
      </c>
      <c r="AV119" s="1" t="s">
        <v>130</v>
      </c>
      <c r="AW119" s="1" t="s">
        <v>488</v>
      </c>
      <c r="AX119" s="19" t="s">
        <v>94</v>
      </c>
      <c r="AY119" s="19" t="s">
        <v>95</v>
      </c>
      <c r="AZ119" s="19" t="s">
        <v>95</v>
      </c>
      <c r="BA119" s="19" t="s">
        <v>95</v>
      </c>
      <c r="BB119" s="19" t="s">
        <v>87</v>
      </c>
      <c r="BC119" s="19" t="s">
        <v>87</v>
      </c>
      <c r="BD119" s="19" t="s">
        <v>96</v>
      </c>
      <c r="BE119" s="19" t="s">
        <v>87</v>
      </c>
      <c r="BF119" s="19" t="s">
        <v>96</v>
      </c>
      <c r="BG119" s="1" t="n">
        <v>1.4</v>
      </c>
      <c r="BH119" s="1" t="n">
        <v>0.4</v>
      </c>
      <c r="BI119" s="1" t="n">
        <v>1050</v>
      </c>
      <c r="BJ119" s="1" t="n">
        <v>50</v>
      </c>
      <c r="BK119" s="1" t="n">
        <v>32.0212493452477</v>
      </c>
      <c r="BL119" s="1" t="n">
        <v>0.010614241765788</v>
      </c>
      <c r="BM119" s="1" t="n">
        <v>0.00623207384998011</v>
      </c>
      <c r="BN119" s="1" t="n">
        <v>27.5391913619525</v>
      </c>
      <c r="BO119" s="1" t="n">
        <v>0.00961665332686281</v>
      </c>
      <c r="BP119" s="1" t="n">
        <v>0.00504430121565628</v>
      </c>
      <c r="BQ119" s="1" t="s">
        <v>489</v>
      </c>
      <c r="BR119" s="19"/>
      <c r="BS119" s="19"/>
      <c r="BT119" s="19"/>
      <c r="BU119" s="19"/>
      <c r="BV119" s="19"/>
      <c r="BW119" s="19"/>
      <c r="BX119" s="19"/>
      <c r="BY119" s="19"/>
      <c r="BZ119" s="19"/>
      <c r="CA119" s="19"/>
    </row>
    <row r="120" customFormat="false" ht="14.4" hidden="false" customHeight="false" outlineLevel="0" collapsed="false">
      <c r="A120" s="15" t="s">
        <v>484</v>
      </c>
      <c r="B120" s="15" t="s">
        <v>485</v>
      </c>
      <c r="C120" s="1" t="n">
        <v>241100</v>
      </c>
      <c r="D120" s="1" t="n">
        <v>14666</v>
      </c>
      <c r="E120" s="1" t="n">
        <v>-39.28</v>
      </c>
      <c r="F120" s="19" t="n">
        <f aca="false">175.57</f>
        <v>175.57</v>
      </c>
      <c r="G120" s="1" t="n">
        <v>2797</v>
      </c>
      <c r="H120" s="16" t="n">
        <v>1996</v>
      </c>
      <c r="I120" s="17" t="s">
        <v>491</v>
      </c>
      <c r="J120" s="1" t="s">
        <v>492</v>
      </c>
      <c r="K120" s="18" t="n">
        <v>35232.7430555556</v>
      </c>
      <c r="L120" s="1" t="s">
        <v>103</v>
      </c>
      <c r="M120" s="19" t="s">
        <v>87</v>
      </c>
      <c r="N120" s="1" t="n">
        <v>12.5</v>
      </c>
      <c r="O120" s="1" t="n">
        <v>2</v>
      </c>
      <c r="P120" s="1" t="n">
        <v>6</v>
      </c>
      <c r="Q120" s="1" t="n">
        <v>1</v>
      </c>
      <c r="R120" s="20" t="n">
        <v>4510000000</v>
      </c>
      <c r="S120" s="1" t="n">
        <v>0</v>
      </c>
      <c r="T120" s="20" t="n">
        <v>1810000000</v>
      </c>
      <c r="U120" s="20" t="n">
        <v>2690000000</v>
      </c>
      <c r="V120" s="1" t="n">
        <v>0</v>
      </c>
      <c r="W120" s="1" t="n">
        <v>1100</v>
      </c>
      <c r="X120" s="1" t="s">
        <v>88</v>
      </c>
      <c r="Y120" s="1" t="n">
        <v>8</v>
      </c>
      <c r="Z120" s="1" t="n">
        <v>0</v>
      </c>
      <c r="AA120" s="1" t="n">
        <v>1.5</v>
      </c>
      <c r="AB120" s="1" t="n">
        <v>1</v>
      </c>
      <c r="AC120" s="1" t="s">
        <v>105</v>
      </c>
      <c r="AD120" s="1" t="n">
        <v>7</v>
      </c>
      <c r="AE120" s="1" t="n">
        <v>1</v>
      </c>
      <c r="AF120" s="1" t="n">
        <v>1.5</v>
      </c>
      <c r="AG120" s="1" t="n">
        <v>1</v>
      </c>
      <c r="AH120" s="1" t="s">
        <v>105</v>
      </c>
      <c r="AI120" s="19" t="s">
        <v>87</v>
      </c>
      <c r="AJ120" s="19" t="s">
        <v>96</v>
      </c>
      <c r="AK120" s="19" t="s">
        <v>96</v>
      </c>
      <c r="AL120" s="19" t="s">
        <v>96</v>
      </c>
      <c r="AM120" s="19" t="s">
        <v>89</v>
      </c>
      <c r="AN120" s="20" t="n">
        <v>0</v>
      </c>
      <c r="AO120" s="21" t="s">
        <v>87</v>
      </c>
      <c r="AP120" s="1" t="n">
        <v>100</v>
      </c>
      <c r="AQ120" s="19" t="s">
        <v>87</v>
      </c>
      <c r="AR120" s="19" t="s">
        <v>87</v>
      </c>
      <c r="AS120" s="1" t="n">
        <v>6</v>
      </c>
      <c r="AT120" s="1" t="n">
        <v>0.025</v>
      </c>
      <c r="AU120" s="19" t="s">
        <v>87</v>
      </c>
      <c r="AV120" s="1" t="s">
        <v>130</v>
      </c>
      <c r="AW120" s="1" t="s">
        <v>488</v>
      </c>
      <c r="AX120" s="1" t="s">
        <v>88</v>
      </c>
      <c r="AY120" s="1" t="n">
        <v>105</v>
      </c>
      <c r="AZ120" s="1" t="n">
        <v>5</v>
      </c>
      <c r="BA120" s="1" t="n">
        <v>160</v>
      </c>
      <c r="BB120" s="1" t="n">
        <v>-0.649596857007864</v>
      </c>
      <c r="BC120" s="19" t="s">
        <v>87</v>
      </c>
      <c r="BD120" s="19" t="s">
        <v>96</v>
      </c>
      <c r="BE120" s="19" t="s">
        <v>87</v>
      </c>
      <c r="BF120" s="19" t="s">
        <v>96</v>
      </c>
      <c r="BG120" s="1" t="n">
        <v>1.5</v>
      </c>
      <c r="BH120" s="1" t="n">
        <v>0.8</v>
      </c>
      <c r="BI120" s="1" t="n">
        <v>1050</v>
      </c>
      <c r="BJ120" s="1" t="n">
        <v>50</v>
      </c>
      <c r="BK120" s="1" t="n">
        <v>21.1612044291959</v>
      </c>
      <c r="BL120" s="1" t="n">
        <v>0.00967863268697569</v>
      </c>
      <c r="BM120" s="1" t="n">
        <v>0.0065424859319908</v>
      </c>
      <c r="BN120" s="1" t="n">
        <v>24.2282999681877</v>
      </c>
      <c r="BO120" s="1" t="n">
        <v>0.00893117714945275</v>
      </c>
      <c r="BP120" s="1" t="n">
        <v>0.00740295749171769</v>
      </c>
      <c r="BQ120" s="1" t="s">
        <v>493</v>
      </c>
      <c r="BR120" s="19"/>
      <c r="BS120" s="19"/>
      <c r="BT120" s="19"/>
      <c r="BU120" s="19"/>
      <c r="BV120" s="19"/>
      <c r="BW120" s="19"/>
      <c r="BX120" s="19"/>
      <c r="BY120" s="19"/>
      <c r="BZ120" s="19"/>
      <c r="CA120" s="19"/>
    </row>
    <row r="121" customFormat="false" ht="14.4" hidden="false" customHeight="false" outlineLevel="0" collapsed="false">
      <c r="A121" s="15" t="s">
        <v>494</v>
      </c>
      <c r="B121" s="15" t="s">
        <v>495</v>
      </c>
      <c r="C121" s="1" t="n">
        <v>342030</v>
      </c>
      <c r="D121" s="1" t="n">
        <v>10624</v>
      </c>
      <c r="E121" s="19" t="n">
        <f aca="false">14.757</f>
        <v>14.757</v>
      </c>
      <c r="F121" s="1" t="n">
        <v>-91.552</v>
      </c>
      <c r="G121" s="1" t="n">
        <v>3772</v>
      </c>
      <c r="H121" s="16" t="n">
        <v>1902</v>
      </c>
      <c r="I121" s="17" t="s">
        <v>496</v>
      </c>
      <c r="J121" s="1" t="s">
        <v>497</v>
      </c>
      <c r="K121" s="18" t="n">
        <v>1029.29166666667</v>
      </c>
      <c r="L121" s="1" t="s">
        <v>86</v>
      </c>
      <c r="M121" s="19" t="s">
        <v>87</v>
      </c>
      <c r="N121" s="1" t="n">
        <v>19</v>
      </c>
      <c r="O121" s="1" t="n">
        <v>0</v>
      </c>
      <c r="P121" s="1" t="n">
        <v>1</v>
      </c>
      <c r="Q121" s="1" t="n">
        <v>0</v>
      </c>
      <c r="R121" s="20" t="n">
        <v>16000000000000</v>
      </c>
      <c r="S121" s="1" t="n">
        <v>0</v>
      </c>
      <c r="T121" s="20" t="n">
        <v>7300000000000</v>
      </c>
      <c r="U121" s="20" t="n">
        <v>52000000000000</v>
      </c>
      <c r="V121" s="1" t="n">
        <v>0</v>
      </c>
      <c r="W121" s="1" t="n">
        <v>1100</v>
      </c>
      <c r="X121" s="1" t="s">
        <v>88</v>
      </c>
      <c r="Y121" s="1" t="n">
        <v>28</v>
      </c>
      <c r="Z121" s="1" t="n">
        <v>1</v>
      </c>
      <c r="AA121" s="1" t="n">
        <v>14</v>
      </c>
      <c r="AB121" s="1" t="n">
        <v>2</v>
      </c>
      <c r="AC121" s="1" t="s">
        <v>90</v>
      </c>
      <c r="AD121" s="19" t="s">
        <v>87</v>
      </c>
      <c r="AE121" s="19" t="s">
        <v>96</v>
      </c>
      <c r="AF121" s="19" t="s">
        <v>96</v>
      </c>
      <c r="AG121" s="19" t="s">
        <v>96</v>
      </c>
      <c r="AH121" s="19" t="s">
        <v>89</v>
      </c>
      <c r="AI121" s="19" t="s">
        <v>87</v>
      </c>
      <c r="AJ121" s="19" t="s">
        <v>96</v>
      </c>
      <c r="AK121" s="19" t="s">
        <v>96</v>
      </c>
      <c r="AL121" s="19" t="s">
        <v>96</v>
      </c>
      <c r="AM121" s="19" t="s">
        <v>89</v>
      </c>
      <c r="AN121" s="20" t="n">
        <v>0</v>
      </c>
      <c r="AO121" s="21" t="s">
        <v>87</v>
      </c>
      <c r="AP121" s="1" t="n">
        <v>50</v>
      </c>
      <c r="AQ121" s="1" t="n">
        <v>0.8</v>
      </c>
      <c r="AR121" s="1" t="n">
        <v>190</v>
      </c>
      <c r="AS121" s="1" t="n">
        <v>7</v>
      </c>
      <c r="AT121" s="1" t="n">
        <v>10</v>
      </c>
      <c r="AU121" s="19" t="s">
        <v>87</v>
      </c>
      <c r="AV121" s="1" t="s">
        <v>93</v>
      </c>
      <c r="AW121" s="19" t="s">
        <v>87</v>
      </c>
      <c r="AX121" s="1" t="s">
        <v>94</v>
      </c>
      <c r="AY121" s="19" t="s">
        <v>95</v>
      </c>
      <c r="AZ121" s="19" t="s">
        <v>95</v>
      </c>
      <c r="BA121" s="19" t="s">
        <v>95</v>
      </c>
      <c r="BB121" s="19" t="s">
        <v>87</v>
      </c>
      <c r="BC121" s="19" t="s">
        <v>87</v>
      </c>
      <c r="BD121" s="19" t="s">
        <v>96</v>
      </c>
      <c r="BE121" s="19" t="s">
        <v>87</v>
      </c>
      <c r="BF121" s="19" t="s">
        <v>96</v>
      </c>
      <c r="BG121" s="1" t="n">
        <v>3.5</v>
      </c>
      <c r="BH121" s="1" t="n">
        <v>0.4</v>
      </c>
      <c r="BI121" s="19" t="s">
        <v>87</v>
      </c>
      <c r="BJ121" s="19" t="s">
        <v>96</v>
      </c>
      <c r="BK121" s="1" t="n">
        <v>7.05943389791614</v>
      </c>
      <c r="BL121" s="1" t="n">
        <v>0.0172969740512935</v>
      </c>
      <c r="BM121" s="1" t="n">
        <v>0.000613849341469476</v>
      </c>
      <c r="BN121" s="1" t="n">
        <v>7.26047548690434</v>
      </c>
      <c r="BO121" s="1" t="n">
        <v>0.0173350848557347</v>
      </c>
      <c r="BP121" s="1" t="n">
        <v>0.000628351099803369</v>
      </c>
      <c r="BQ121" s="1" t="s">
        <v>498</v>
      </c>
      <c r="BR121" s="19"/>
      <c r="BS121" s="19"/>
      <c r="BT121" s="19"/>
      <c r="BU121" s="19"/>
      <c r="BV121" s="19"/>
      <c r="BW121" s="19"/>
      <c r="BX121" s="19"/>
      <c r="BY121" s="19"/>
      <c r="BZ121" s="19"/>
      <c r="CA121" s="19"/>
    </row>
    <row r="122" customFormat="false" ht="14.4" hidden="false" customHeight="false" outlineLevel="0" collapsed="false">
      <c r="A122" s="15" t="s">
        <v>499</v>
      </c>
      <c r="B122" s="15" t="s">
        <v>500</v>
      </c>
      <c r="C122" s="1" t="n">
        <v>290240</v>
      </c>
      <c r="D122" s="1" t="n">
        <v>18819</v>
      </c>
      <c r="E122" s="19" t="n">
        <f aca="false">48.092</f>
        <v>48.092</v>
      </c>
      <c r="F122" s="1" t="n">
        <f aca="false">153.2</f>
        <v>153.2</v>
      </c>
      <c r="G122" s="1" t="n">
        <v>1450</v>
      </c>
      <c r="H122" s="16" t="n">
        <v>2009</v>
      </c>
      <c r="I122" s="17" t="s">
        <v>501</v>
      </c>
      <c r="J122" s="1" t="s">
        <v>502</v>
      </c>
      <c r="K122" s="18" t="n">
        <v>39976.0833333333</v>
      </c>
      <c r="L122" s="1" t="s">
        <v>87</v>
      </c>
      <c r="M122" s="19" t="s">
        <v>87</v>
      </c>
      <c r="N122" s="1" t="n">
        <v>87</v>
      </c>
      <c r="O122" s="1" t="n">
        <v>1</v>
      </c>
      <c r="P122" s="1" t="n">
        <v>14.5</v>
      </c>
      <c r="Q122" s="1" t="n">
        <v>1</v>
      </c>
      <c r="R122" s="20" t="n">
        <v>400000000000</v>
      </c>
      <c r="S122" s="1" t="n">
        <v>1</v>
      </c>
      <c r="T122" s="20" t="s">
        <v>87</v>
      </c>
      <c r="U122" s="20" t="s">
        <v>87</v>
      </c>
      <c r="V122" s="20" t="s">
        <v>96</v>
      </c>
      <c r="W122" s="1" t="n">
        <v>1000</v>
      </c>
      <c r="X122" s="1" t="s">
        <v>88</v>
      </c>
      <c r="Y122" s="1" t="n">
        <v>12</v>
      </c>
      <c r="Z122" s="1" t="n">
        <v>1</v>
      </c>
      <c r="AA122" s="1" t="n">
        <v>4</v>
      </c>
      <c r="AB122" s="1" t="n">
        <v>1</v>
      </c>
      <c r="AC122" s="1" t="s">
        <v>105</v>
      </c>
      <c r="AD122" s="1" t="n">
        <v>8.5</v>
      </c>
      <c r="AE122" s="1" t="n">
        <v>1</v>
      </c>
      <c r="AF122" s="1" t="n">
        <v>1.5</v>
      </c>
      <c r="AG122" s="1" t="n">
        <v>1</v>
      </c>
      <c r="AH122" s="1" t="s">
        <v>105</v>
      </c>
      <c r="AI122" s="1" t="n">
        <v>12</v>
      </c>
      <c r="AJ122" s="1" t="n">
        <v>0</v>
      </c>
      <c r="AK122" s="1" t="n">
        <v>2</v>
      </c>
      <c r="AL122" s="1" t="n">
        <v>0</v>
      </c>
      <c r="AM122" s="1" t="s">
        <v>105</v>
      </c>
      <c r="AN122" s="21" t="s">
        <v>87</v>
      </c>
      <c r="AO122" s="21" t="s">
        <v>87</v>
      </c>
      <c r="AP122" s="19" t="s">
        <v>87</v>
      </c>
      <c r="AQ122" s="19" t="s">
        <v>87</v>
      </c>
      <c r="AR122" s="19" t="s">
        <v>87</v>
      </c>
      <c r="AS122" s="19" t="s">
        <v>87</v>
      </c>
      <c r="AT122" s="19" t="s">
        <v>87</v>
      </c>
      <c r="AU122" s="19" t="s">
        <v>87</v>
      </c>
      <c r="AV122" s="19" t="s">
        <v>87</v>
      </c>
      <c r="AW122" s="1" t="n">
        <v>0.5</v>
      </c>
      <c r="AX122" s="1" t="s">
        <v>94</v>
      </c>
      <c r="AY122" s="19" t="s">
        <v>95</v>
      </c>
      <c r="AZ122" s="19" t="s">
        <v>95</v>
      </c>
      <c r="BA122" s="19" t="s">
        <v>95</v>
      </c>
      <c r="BB122" s="19" t="s">
        <v>87</v>
      </c>
      <c r="BC122" s="19" t="s">
        <v>87</v>
      </c>
      <c r="BD122" s="19" t="s">
        <v>96</v>
      </c>
      <c r="BE122" s="19" t="s">
        <v>87</v>
      </c>
      <c r="BF122" s="19" t="s">
        <v>96</v>
      </c>
      <c r="BG122" s="1" t="n">
        <v>4</v>
      </c>
      <c r="BH122" s="1" t="n">
        <v>1</v>
      </c>
      <c r="BI122" s="1" t="n">
        <v>1015</v>
      </c>
      <c r="BJ122" s="1" t="n">
        <v>30</v>
      </c>
      <c r="BK122" s="1" t="n">
        <v>3.69957129379991</v>
      </c>
      <c r="BL122" s="1" t="n">
        <v>0.0127819182543461</v>
      </c>
      <c r="BM122" s="1" t="n">
        <v>0.000481499915461828</v>
      </c>
      <c r="BN122" s="1" t="n">
        <v>3.56414648284758</v>
      </c>
      <c r="BO122" s="1" t="n">
        <v>0.0124773320982772</v>
      </c>
      <c r="BP122" s="1" t="n">
        <v>0.000391806391579342</v>
      </c>
      <c r="BQ122" s="1" t="s">
        <v>503</v>
      </c>
      <c r="BR122" s="19"/>
      <c r="BS122" s="19"/>
      <c r="BT122" s="19"/>
      <c r="BU122" s="19"/>
      <c r="BV122" s="19"/>
      <c r="BW122" s="19"/>
      <c r="BX122" s="19"/>
      <c r="BY122" s="19"/>
      <c r="BZ122" s="19"/>
      <c r="CA122" s="19"/>
    </row>
    <row r="123" customFormat="false" ht="14.4" hidden="false" customHeight="false" outlineLevel="0" collapsed="false">
      <c r="A123" s="15" t="s">
        <v>504</v>
      </c>
      <c r="B123" s="15" t="s">
        <v>505</v>
      </c>
      <c r="C123" s="1" t="n">
        <v>282090</v>
      </c>
      <c r="D123" s="1" t="n">
        <v>20782</v>
      </c>
      <c r="E123" s="19" t="n">
        <f aca="false">31.934</f>
        <v>31.934</v>
      </c>
      <c r="F123" s="19" t="n">
        <f aca="false">130.862</f>
        <v>130.862</v>
      </c>
      <c r="G123" s="1" t="n">
        <v>1421</v>
      </c>
      <c r="H123" s="16" t="n">
        <v>2011</v>
      </c>
      <c r="I123" s="17" t="s">
        <v>506</v>
      </c>
      <c r="J123" s="1" t="s">
        <v>507</v>
      </c>
      <c r="K123" s="18" t="n">
        <v>40569.2291666667</v>
      </c>
      <c r="L123" s="1" t="s">
        <v>86</v>
      </c>
      <c r="M123" s="1" t="s">
        <v>154</v>
      </c>
      <c r="N123" s="1" t="n">
        <v>6</v>
      </c>
      <c r="O123" s="1" t="n">
        <v>0</v>
      </c>
      <c r="P123" s="1" t="n">
        <v>1</v>
      </c>
      <c r="Q123" s="1" t="n">
        <v>0</v>
      </c>
      <c r="R123" s="20" t="n">
        <v>14400000000</v>
      </c>
      <c r="S123" s="1" t="n">
        <v>1</v>
      </c>
      <c r="T123" s="20" t="n">
        <v>8100000000</v>
      </c>
      <c r="U123" s="20" t="n">
        <v>26300000000</v>
      </c>
      <c r="V123" s="1" t="n">
        <v>0</v>
      </c>
      <c r="W123" s="1" t="n">
        <v>1200</v>
      </c>
      <c r="X123" s="1" t="s">
        <v>88</v>
      </c>
      <c r="Y123" s="1" t="n">
        <v>7.3</v>
      </c>
      <c r="Z123" s="1" t="n">
        <v>0</v>
      </c>
      <c r="AA123" s="1" t="n">
        <v>1.3</v>
      </c>
      <c r="AB123" s="1" t="n">
        <v>0</v>
      </c>
      <c r="AC123" s="1" t="s">
        <v>198</v>
      </c>
      <c r="AD123" s="19" t="s">
        <v>87</v>
      </c>
      <c r="AE123" s="19" t="s">
        <v>96</v>
      </c>
      <c r="AF123" s="19" t="s">
        <v>96</v>
      </c>
      <c r="AG123" s="19" t="s">
        <v>96</v>
      </c>
      <c r="AH123" s="19" t="s">
        <v>89</v>
      </c>
      <c r="AI123" s="19" t="s">
        <v>87</v>
      </c>
      <c r="AJ123" s="19" t="s">
        <v>96</v>
      </c>
      <c r="AK123" s="19" t="s">
        <v>96</v>
      </c>
      <c r="AL123" s="19" t="s">
        <v>96</v>
      </c>
      <c r="AM123" s="19" t="s">
        <v>89</v>
      </c>
      <c r="AN123" s="20" t="n">
        <v>0</v>
      </c>
      <c r="AO123" s="21" t="s">
        <v>87</v>
      </c>
      <c r="AP123" s="1" t="n">
        <v>39</v>
      </c>
      <c r="AQ123" s="1" t="n">
        <v>3</v>
      </c>
      <c r="AR123" s="1" t="n">
        <v>63</v>
      </c>
      <c r="AS123" s="1" t="n">
        <v>9</v>
      </c>
      <c r="AT123" s="1" t="s">
        <v>87</v>
      </c>
      <c r="AU123" s="1" t="n">
        <v>1</v>
      </c>
      <c r="AV123" s="1" t="s">
        <v>93</v>
      </c>
      <c r="AW123" s="1" t="n">
        <v>0.016</v>
      </c>
      <c r="AX123" s="1" t="s">
        <v>94</v>
      </c>
      <c r="AY123" s="19" t="s">
        <v>95</v>
      </c>
      <c r="AZ123" s="19" t="s">
        <v>95</v>
      </c>
      <c r="BA123" s="19" t="s">
        <v>95</v>
      </c>
      <c r="BB123" s="19" t="s">
        <v>87</v>
      </c>
      <c r="BC123" s="19" t="s">
        <v>87</v>
      </c>
      <c r="BD123" s="19" t="s">
        <v>96</v>
      </c>
      <c r="BE123" s="19" t="s">
        <v>87</v>
      </c>
      <c r="BF123" s="19" t="s">
        <v>96</v>
      </c>
      <c r="BG123" s="1" t="n">
        <v>4.4</v>
      </c>
      <c r="BH123" s="1" t="n">
        <v>0.6</v>
      </c>
      <c r="BI123" s="1" t="n">
        <v>970</v>
      </c>
      <c r="BJ123" s="1" t="n">
        <v>10</v>
      </c>
      <c r="BK123" s="1" t="n">
        <v>32.409187353977</v>
      </c>
      <c r="BL123" s="1" t="n">
        <v>0.0140100188663095</v>
      </c>
      <c r="BM123" s="1" t="n">
        <v>0.0103007434337962</v>
      </c>
      <c r="BN123" s="1" t="n">
        <v>31.2310324258932</v>
      </c>
      <c r="BO123" s="1" t="n">
        <v>0.0130167591429951</v>
      </c>
      <c r="BP123" s="1" t="n">
        <v>0.00945777429352025</v>
      </c>
      <c r="BQ123" s="1" t="s">
        <v>508</v>
      </c>
      <c r="BR123" s="19"/>
      <c r="BS123" s="19"/>
      <c r="BT123" s="19"/>
      <c r="BU123" s="19"/>
      <c r="BV123" s="19"/>
      <c r="BW123" s="19"/>
      <c r="BX123" s="19"/>
      <c r="BY123" s="19"/>
      <c r="BZ123" s="19"/>
      <c r="CA123" s="19"/>
    </row>
    <row r="124" customFormat="false" ht="14.4" hidden="false" customHeight="false" outlineLevel="0" collapsed="false">
      <c r="A124" s="15" t="s">
        <v>504</v>
      </c>
      <c r="B124" s="15" t="s">
        <v>505</v>
      </c>
      <c r="C124" s="1" t="n">
        <v>282090</v>
      </c>
      <c r="D124" s="1" t="n">
        <v>20782</v>
      </c>
      <c r="E124" s="19" t="n">
        <f aca="false">31.934</f>
        <v>31.934</v>
      </c>
      <c r="F124" s="19" t="n">
        <f aca="false">130.862</f>
        <v>130.862</v>
      </c>
      <c r="G124" s="1" t="n">
        <v>1421</v>
      </c>
      <c r="H124" s="16" t="n">
        <v>2011</v>
      </c>
      <c r="I124" s="17" t="s">
        <v>509</v>
      </c>
      <c r="J124" s="1" t="s">
        <v>510</v>
      </c>
      <c r="K124" s="18" t="n">
        <v>40570.2777777778</v>
      </c>
      <c r="L124" s="1" t="s">
        <v>86</v>
      </c>
      <c r="M124" s="1" t="s">
        <v>154</v>
      </c>
      <c r="N124" s="1" t="n">
        <v>2</v>
      </c>
      <c r="O124" s="1" t="n">
        <v>0</v>
      </c>
      <c r="P124" s="1" t="n">
        <v>0.3</v>
      </c>
      <c r="Q124" s="1" t="n">
        <v>0</v>
      </c>
      <c r="R124" s="20" t="n">
        <v>2400000000</v>
      </c>
      <c r="S124" s="1" t="n">
        <v>0</v>
      </c>
      <c r="T124" s="20" t="n">
        <v>1700000000</v>
      </c>
      <c r="U124" s="20" t="n">
        <v>6700000000</v>
      </c>
      <c r="V124" s="1" t="n">
        <v>0</v>
      </c>
      <c r="W124" s="1" t="n">
        <v>1200</v>
      </c>
      <c r="X124" s="1" t="s">
        <v>88</v>
      </c>
      <c r="Y124" s="1" t="n">
        <v>7.4</v>
      </c>
      <c r="Z124" s="1" t="n">
        <v>0</v>
      </c>
      <c r="AA124" s="1" t="n">
        <v>1</v>
      </c>
      <c r="AB124" s="1" t="n">
        <v>0</v>
      </c>
      <c r="AC124" s="1" t="s">
        <v>202</v>
      </c>
      <c r="AD124" s="19" t="s">
        <v>87</v>
      </c>
      <c r="AE124" s="19" t="s">
        <v>96</v>
      </c>
      <c r="AF124" s="19" t="s">
        <v>96</v>
      </c>
      <c r="AG124" s="19" t="s">
        <v>96</v>
      </c>
      <c r="AH124" s="19" t="s">
        <v>89</v>
      </c>
      <c r="AI124" s="19" t="s">
        <v>87</v>
      </c>
      <c r="AJ124" s="19" t="s">
        <v>96</v>
      </c>
      <c r="AK124" s="19" t="s">
        <v>96</v>
      </c>
      <c r="AL124" s="19" t="s">
        <v>96</v>
      </c>
      <c r="AM124" s="19" t="s">
        <v>89</v>
      </c>
      <c r="AN124" s="20" t="n">
        <v>0</v>
      </c>
      <c r="AO124" s="21" t="s">
        <v>87</v>
      </c>
      <c r="AP124" s="1" t="n">
        <v>30</v>
      </c>
      <c r="AQ124" s="1" t="n">
        <v>3</v>
      </c>
      <c r="AR124" s="1" t="n">
        <v>71</v>
      </c>
      <c r="AS124" s="1" t="n">
        <v>5</v>
      </c>
      <c r="AT124" s="1" t="s">
        <v>87</v>
      </c>
      <c r="AU124" s="1" t="n">
        <v>1</v>
      </c>
      <c r="AV124" s="1" t="s">
        <v>130</v>
      </c>
      <c r="AW124" s="1" t="n">
        <v>0.016</v>
      </c>
      <c r="AX124" s="1" t="s">
        <v>94</v>
      </c>
      <c r="AY124" s="19" t="s">
        <v>95</v>
      </c>
      <c r="AZ124" s="19" t="s">
        <v>95</v>
      </c>
      <c r="BA124" s="19" t="s">
        <v>95</v>
      </c>
      <c r="BB124" s="19" t="s">
        <v>87</v>
      </c>
      <c r="BC124" s="19" t="s">
        <v>87</v>
      </c>
      <c r="BD124" s="19" t="s">
        <v>96</v>
      </c>
      <c r="BE124" s="19" t="s">
        <v>87</v>
      </c>
      <c r="BF124" s="19" t="s">
        <v>96</v>
      </c>
      <c r="BG124" s="1" t="n">
        <v>4.4</v>
      </c>
      <c r="BH124" s="1" t="n">
        <v>0.6</v>
      </c>
      <c r="BI124" s="1" t="n">
        <v>970</v>
      </c>
      <c r="BJ124" s="1" t="n">
        <v>10</v>
      </c>
      <c r="BK124" s="1" t="n">
        <v>27.1068527346552</v>
      </c>
      <c r="BL124" s="1" t="n">
        <v>0.013614347854774</v>
      </c>
      <c r="BM124" s="1" t="n">
        <v>0.00854252982989533</v>
      </c>
      <c r="BN124" s="1" t="n">
        <v>25.5195369541024</v>
      </c>
      <c r="BO124" s="1" t="n">
        <v>0.0123069400607045</v>
      </c>
      <c r="BP124" s="1" t="n">
        <v>0.00817187258867112</v>
      </c>
      <c r="BQ124" s="1" t="s">
        <v>508</v>
      </c>
      <c r="BR124" s="19"/>
      <c r="BS124" s="19"/>
      <c r="BT124" s="19"/>
      <c r="BU124" s="19"/>
      <c r="BV124" s="19"/>
      <c r="BW124" s="19"/>
      <c r="BX124" s="19"/>
      <c r="BY124" s="19"/>
      <c r="BZ124" s="19"/>
      <c r="CA124" s="19"/>
    </row>
    <row r="125" customFormat="false" ht="14.4" hidden="false" customHeight="false" outlineLevel="0" collapsed="false">
      <c r="A125" s="15" t="s">
        <v>511</v>
      </c>
      <c r="B125" s="15" t="s">
        <v>512</v>
      </c>
      <c r="C125" s="1" t="n">
        <v>311360</v>
      </c>
      <c r="D125" s="1" t="n">
        <v>20097</v>
      </c>
      <c r="E125" s="19" t="n">
        <f aca="false">54.756</f>
        <v>54.756</v>
      </c>
      <c r="F125" s="1" t="n">
        <v>-163.97</v>
      </c>
      <c r="G125" s="1" t="n">
        <v>2857</v>
      </c>
      <c r="H125" s="16" t="n">
        <v>1999</v>
      </c>
      <c r="I125" s="17" t="s">
        <v>513</v>
      </c>
      <c r="J125" s="1" t="s">
        <v>514</v>
      </c>
      <c r="K125" s="18" t="n">
        <v>36269.84375</v>
      </c>
      <c r="L125" s="1" t="s">
        <v>86</v>
      </c>
      <c r="M125" s="19" t="s">
        <v>87</v>
      </c>
      <c r="N125" s="1" t="n">
        <v>2.65</v>
      </c>
      <c r="O125" s="1" t="n">
        <v>0</v>
      </c>
      <c r="P125" s="1" t="n">
        <v>1.35</v>
      </c>
      <c r="Q125" s="1" t="n">
        <v>0</v>
      </c>
      <c r="R125" s="20" t="n">
        <v>36400000000</v>
      </c>
      <c r="S125" s="1" t="n">
        <v>0</v>
      </c>
      <c r="T125" s="20" t="n">
        <v>22600000000</v>
      </c>
      <c r="U125" s="20" t="n">
        <v>37000000000</v>
      </c>
      <c r="V125" s="1" t="n">
        <v>2</v>
      </c>
      <c r="W125" s="1" t="n">
        <v>850</v>
      </c>
      <c r="X125" s="1" t="s">
        <v>88</v>
      </c>
      <c r="Y125" s="1" t="n">
        <v>14.5</v>
      </c>
      <c r="Z125" s="1" t="n">
        <v>0</v>
      </c>
      <c r="AA125" s="1" t="n">
        <v>2</v>
      </c>
      <c r="AB125" s="1" t="n">
        <v>1</v>
      </c>
      <c r="AC125" s="1" t="s">
        <v>104</v>
      </c>
      <c r="AD125" s="19" t="s">
        <v>87</v>
      </c>
      <c r="AE125" s="19" t="s">
        <v>96</v>
      </c>
      <c r="AF125" s="19" t="s">
        <v>96</v>
      </c>
      <c r="AG125" s="19" t="s">
        <v>96</v>
      </c>
      <c r="AH125" s="19" t="s">
        <v>89</v>
      </c>
      <c r="AI125" s="1" t="n">
        <v>16.5</v>
      </c>
      <c r="AJ125" s="1" t="n">
        <v>1</v>
      </c>
      <c r="AK125" s="1" t="n">
        <v>1.5</v>
      </c>
      <c r="AL125" s="1" t="n">
        <v>1</v>
      </c>
      <c r="AM125" s="19" t="s">
        <v>89</v>
      </c>
      <c r="AN125" s="20" t="n">
        <v>0</v>
      </c>
      <c r="AO125" s="21" t="s">
        <v>87</v>
      </c>
      <c r="AP125" s="1" t="n">
        <v>14</v>
      </c>
      <c r="AQ125" s="1" t="n">
        <v>5</v>
      </c>
      <c r="AR125" s="1" t="n">
        <v>16</v>
      </c>
      <c r="AS125" s="1" t="n">
        <v>4</v>
      </c>
      <c r="AT125" s="1" t="n">
        <v>1</v>
      </c>
      <c r="AU125" s="19" t="s">
        <v>87</v>
      </c>
      <c r="AV125" s="1" t="s">
        <v>515</v>
      </c>
      <c r="AW125" s="19" t="s">
        <v>87</v>
      </c>
      <c r="AX125" s="1" t="s">
        <v>94</v>
      </c>
      <c r="AY125" s="19" t="s">
        <v>95</v>
      </c>
      <c r="AZ125" s="19" t="s">
        <v>95</v>
      </c>
      <c r="BA125" s="19" t="s">
        <v>95</v>
      </c>
      <c r="BB125" s="19" t="s">
        <v>87</v>
      </c>
      <c r="BC125" s="19" t="s">
        <v>87</v>
      </c>
      <c r="BD125" s="19" t="s">
        <v>96</v>
      </c>
      <c r="BE125" s="19" t="s">
        <v>87</v>
      </c>
      <c r="BF125" s="19" t="s">
        <v>96</v>
      </c>
      <c r="BG125" s="19" t="s">
        <v>87</v>
      </c>
      <c r="BH125" s="19" t="s">
        <v>96</v>
      </c>
      <c r="BI125" s="19" t="s">
        <v>87</v>
      </c>
      <c r="BJ125" s="19" t="s">
        <v>96</v>
      </c>
      <c r="BK125" s="1" t="n">
        <v>6.43101965655822</v>
      </c>
      <c r="BL125" s="1" t="n">
        <v>0.0161663740014872</v>
      </c>
      <c r="BM125" s="1" t="n">
        <v>0.000668561879014372</v>
      </c>
      <c r="BN125" s="1" t="n">
        <v>8.90263844337813</v>
      </c>
      <c r="BO125" s="1" t="n">
        <v>0.0162477176407127</v>
      </c>
      <c r="BP125" s="1" t="n">
        <v>0.000950630666681393</v>
      </c>
      <c r="BQ125" s="1" t="s">
        <v>516</v>
      </c>
      <c r="BR125" s="19"/>
      <c r="BS125" s="19"/>
      <c r="BT125" s="19"/>
      <c r="BU125" s="19"/>
      <c r="BV125" s="19"/>
      <c r="BW125" s="19"/>
      <c r="BX125" s="19"/>
      <c r="BY125" s="19"/>
      <c r="BZ125" s="19"/>
      <c r="CA125" s="19"/>
    </row>
    <row r="126" customFormat="false" ht="14.4" hidden="false" customHeight="false" outlineLevel="0" collapsed="false">
      <c r="A126" s="29" t="s">
        <v>517</v>
      </c>
      <c r="B126" s="29" t="s">
        <v>518</v>
      </c>
      <c r="C126" s="1" t="n">
        <v>360150</v>
      </c>
      <c r="D126" s="1" t="n">
        <v>12455</v>
      </c>
      <c r="E126" s="19" t="n">
        <f aca="false">13.33</f>
        <v>13.33</v>
      </c>
      <c r="F126" s="1" t="n">
        <v>-61.18</v>
      </c>
      <c r="G126" s="1" t="n">
        <v>1220</v>
      </c>
      <c r="H126" s="16" t="n">
        <v>1979</v>
      </c>
      <c r="I126" s="17" t="s">
        <v>519</v>
      </c>
      <c r="J126" s="1" t="s">
        <v>520</v>
      </c>
      <c r="K126" s="18" t="n">
        <v>28971.1652777778</v>
      </c>
      <c r="L126" s="1" t="s">
        <v>103</v>
      </c>
      <c r="M126" s="19" t="s">
        <v>87</v>
      </c>
      <c r="N126" s="1" t="n">
        <v>0.103</v>
      </c>
      <c r="O126" s="1" t="n">
        <v>0</v>
      </c>
      <c r="P126" s="1" t="n">
        <v>0.0167</v>
      </c>
      <c r="Q126" s="1" t="n">
        <v>2</v>
      </c>
      <c r="R126" s="20" t="n">
        <v>1250000000</v>
      </c>
      <c r="S126" s="1" t="n">
        <v>1</v>
      </c>
      <c r="T126" s="20" t="s">
        <v>87</v>
      </c>
      <c r="U126" s="20" t="s">
        <v>87</v>
      </c>
      <c r="V126" s="20" t="s">
        <v>96</v>
      </c>
      <c r="W126" s="1" t="n">
        <v>1000</v>
      </c>
      <c r="X126" s="1" t="s">
        <v>88</v>
      </c>
      <c r="Y126" s="1" t="n">
        <v>14</v>
      </c>
      <c r="Z126" s="1" t="n">
        <v>0</v>
      </c>
      <c r="AA126" s="1" t="n">
        <v>2</v>
      </c>
      <c r="AB126" s="1" t="n">
        <v>2</v>
      </c>
      <c r="AC126" s="1" t="s">
        <v>104</v>
      </c>
      <c r="AD126" s="1" t="n">
        <v>7</v>
      </c>
      <c r="AE126" s="1" t="n">
        <v>1</v>
      </c>
      <c r="AF126" s="1" t="n">
        <v>3</v>
      </c>
      <c r="AG126" s="1" t="n">
        <v>1</v>
      </c>
      <c r="AH126" s="1" t="s">
        <v>90</v>
      </c>
      <c r="AI126" s="19" t="s">
        <v>87</v>
      </c>
      <c r="AJ126" s="19" t="s">
        <v>96</v>
      </c>
      <c r="AK126" s="19" t="s">
        <v>96</v>
      </c>
      <c r="AL126" s="19" t="s">
        <v>96</v>
      </c>
      <c r="AM126" s="19" t="s">
        <v>89</v>
      </c>
      <c r="AN126" s="20" t="n">
        <v>0</v>
      </c>
      <c r="AO126" s="21" t="s">
        <v>87</v>
      </c>
      <c r="AP126" s="1" t="n">
        <v>33</v>
      </c>
      <c r="AQ126" s="1" t="n">
        <v>4.7</v>
      </c>
      <c r="AR126" s="1" t="n">
        <v>34</v>
      </c>
      <c r="AS126" s="1" t="n">
        <v>4</v>
      </c>
      <c r="AT126" s="19" t="s">
        <v>87</v>
      </c>
      <c r="AU126" s="1" t="n">
        <v>0.5</v>
      </c>
      <c r="AV126" s="1" t="s">
        <v>100</v>
      </c>
      <c r="AW126" s="1" t="s">
        <v>521</v>
      </c>
      <c r="AX126" s="1" t="s">
        <v>88</v>
      </c>
      <c r="AY126" s="1" t="n">
        <v>12</v>
      </c>
      <c r="AZ126" s="1" t="n">
        <v>6</v>
      </c>
      <c r="BA126" s="1" t="n">
        <v>11</v>
      </c>
      <c r="BB126" s="1" t="n">
        <v>3.10203257644688</v>
      </c>
      <c r="BC126" s="19" t="s">
        <v>87</v>
      </c>
      <c r="BD126" s="19" t="s">
        <v>96</v>
      </c>
      <c r="BE126" s="19" t="s">
        <v>87</v>
      </c>
      <c r="BF126" s="19" t="s">
        <v>96</v>
      </c>
      <c r="BG126" s="19" t="s">
        <v>87</v>
      </c>
      <c r="BH126" s="19" t="s">
        <v>96</v>
      </c>
      <c r="BI126" s="1" t="n">
        <v>1000</v>
      </c>
      <c r="BJ126" s="1" t="n">
        <v>50</v>
      </c>
      <c r="BK126" s="1" t="n">
        <v>6.53296809847394</v>
      </c>
      <c r="BL126" s="1" t="n">
        <v>0.0111023034994062</v>
      </c>
      <c r="BM126" s="1" t="n">
        <v>0.00097635219827203</v>
      </c>
      <c r="BN126" s="1" t="n">
        <v>6.85362393065188</v>
      </c>
      <c r="BO126" s="1" t="n">
        <v>0.0102537519594707</v>
      </c>
      <c r="BP126" s="1" t="n">
        <v>0.00105745204786451</v>
      </c>
      <c r="BQ126" s="1" t="s">
        <v>522</v>
      </c>
      <c r="BR126" s="19"/>
      <c r="BS126" s="19"/>
      <c r="BT126" s="19"/>
      <c r="BU126" s="19"/>
      <c r="BV126" s="19"/>
      <c r="BW126" s="19"/>
      <c r="BX126" s="19"/>
      <c r="BY126" s="19"/>
      <c r="BZ126" s="19"/>
      <c r="CA126" s="19"/>
    </row>
    <row r="127" customFormat="false" ht="14.4" hidden="false" customHeight="false" outlineLevel="0" collapsed="false">
      <c r="A127" s="15" t="s">
        <v>523</v>
      </c>
      <c r="B127" s="15" t="s">
        <v>95</v>
      </c>
      <c r="C127" s="1" t="n">
        <v>313040</v>
      </c>
      <c r="D127" s="1" t="n">
        <v>20399</v>
      </c>
      <c r="E127" s="19" t="n">
        <f aca="false">61.299</f>
        <v>61.299</v>
      </c>
      <c r="F127" s="1" t="n">
        <v>-152.251</v>
      </c>
      <c r="G127" s="1" t="n">
        <v>2309</v>
      </c>
      <c r="H127" s="16" t="n">
        <v>1992</v>
      </c>
      <c r="I127" s="17" t="s">
        <v>524</v>
      </c>
      <c r="J127" s="1" t="s">
        <v>525</v>
      </c>
      <c r="K127" s="18" t="n">
        <v>33782.6277777778</v>
      </c>
      <c r="L127" s="1" t="s">
        <v>86</v>
      </c>
      <c r="M127" s="19" t="s">
        <v>87</v>
      </c>
      <c r="N127" s="1" t="n">
        <v>4.05</v>
      </c>
      <c r="O127" s="1" t="n">
        <v>0</v>
      </c>
      <c r="P127" s="1" t="n">
        <v>1</v>
      </c>
      <c r="Q127" s="1" t="n">
        <v>1</v>
      </c>
      <c r="R127" s="20" t="n">
        <v>31200000000</v>
      </c>
      <c r="S127" s="1" t="n">
        <v>0</v>
      </c>
      <c r="T127" s="20" t="s">
        <v>87</v>
      </c>
      <c r="U127" s="20" t="s">
        <v>87</v>
      </c>
      <c r="V127" s="20" t="s">
        <v>96</v>
      </c>
      <c r="W127" s="1" t="n">
        <v>700</v>
      </c>
      <c r="X127" s="1" t="s">
        <v>88</v>
      </c>
      <c r="Y127" s="1" t="n">
        <v>14.5</v>
      </c>
      <c r="Z127" s="1" t="n">
        <v>0</v>
      </c>
      <c r="AA127" s="1" t="n">
        <v>2</v>
      </c>
      <c r="AB127" s="1" t="n">
        <v>1</v>
      </c>
      <c r="AC127" s="1" t="s">
        <v>284</v>
      </c>
      <c r="AD127" s="19" t="s">
        <v>87</v>
      </c>
      <c r="AE127" s="19" t="s">
        <v>96</v>
      </c>
      <c r="AF127" s="19" t="s">
        <v>96</v>
      </c>
      <c r="AG127" s="19" t="s">
        <v>96</v>
      </c>
      <c r="AH127" s="19" t="s">
        <v>89</v>
      </c>
      <c r="AI127" s="1" t="n">
        <v>11</v>
      </c>
      <c r="AJ127" s="1" t="n">
        <v>0</v>
      </c>
      <c r="AK127" s="1" t="n">
        <v>1</v>
      </c>
      <c r="AL127" s="1" t="n">
        <v>0</v>
      </c>
      <c r="AM127" s="1" t="s">
        <v>105</v>
      </c>
      <c r="AN127" s="20" t="n">
        <v>0</v>
      </c>
      <c r="AO127" s="21" t="s">
        <v>87</v>
      </c>
      <c r="AP127" s="1" t="n">
        <v>10</v>
      </c>
      <c r="AQ127" s="1" t="n">
        <v>17</v>
      </c>
      <c r="AR127" s="1" t="n">
        <v>192</v>
      </c>
      <c r="AS127" s="1" t="n">
        <v>6</v>
      </c>
      <c r="AT127" s="19" t="s">
        <v>87</v>
      </c>
      <c r="AU127" s="1" t="n">
        <v>1.5</v>
      </c>
      <c r="AV127" s="1" t="s">
        <v>130</v>
      </c>
      <c r="AW127" s="1" t="s">
        <v>526</v>
      </c>
      <c r="AX127" s="19" t="s">
        <v>94</v>
      </c>
      <c r="AY127" s="19" t="s">
        <v>95</v>
      </c>
      <c r="AZ127" s="19" t="s">
        <v>95</v>
      </c>
      <c r="BA127" s="19" t="s">
        <v>95</v>
      </c>
      <c r="BB127" s="19" t="s">
        <v>87</v>
      </c>
      <c r="BC127" s="1" t="n">
        <v>20</v>
      </c>
      <c r="BD127" s="1" t="n">
        <v>10</v>
      </c>
      <c r="BE127" s="19" t="s">
        <v>87</v>
      </c>
      <c r="BF127" s="19" t="s">
        <v>96</v>
      </c>
      <c r="BG127" s="19" t="s">
        <v>87</v>
      </c>
      <c r="BH127" s="19" t="s">
        <v>96</v>
      </c>
      <c r="BI127" s="19" t="s">
        <v>87</v>
      </c>
      <c r="BJ127" s="19" t="s">
        <v>96</v>
      </c>
      <c r="BK127" s="1" t="n">
        <v>17.8475856386383</v>
      </c>
      <c r="BL127" s="1" t="n">
        <v>0.0143424202582756</v>
      </c>
      <c r="BM127" s="1" t="n">
        <v>0.00217777232516559</v>
      </c>
      <c r="BN127" s="1" t="n">
        <v>19.9652311100668</v>
      </c>
      <c r="BO127" s="1" t="n">
        <v>0.0145690367479442</v>
      </c>
      <c r="BP127" s="1" t="n">
        <v>0.002403881126976</v>
      </c>
      <c r="BQ127" s="1" t="s">
        <v>527</v>
      </c>
      <c r="BR127" s="19"/>
      <c r="BS127" s="19"/>
      <c r="BT127" s="19"/>
      <c r="BU127" s="19"/>
      <c r="BV127" s="19"/>
      <c r="BW127" s="19"/>
      <c r="BX127" s="19"/>
      <c r="BY127" s="19"/>
      <c r="BZ127" s="19"/>
      <c r="CA127" s="19"/>
    </row>
    <row r="128" customFormat="false" ht="14.4" hidden="false" customHeight="false" outlineLevel="0" collapsed="false">
      <c r="A128" s="15" t="s">
        <v>523</v>
      </c>
      <c r="B128" s="15" t="s">
        <v>95</v>
      </c>
      <c r="C128" s="1" t="n">
        <v>313040</v>
      </c>
      <c r="D128" s="1" t="n">
        <v>20399</v>
      </c>
      <c r="E128" s="19" t="n">
        <f aca="false">61.299</f>
        <v>61.299</v>
      </c>
      <c r="F128" s="1" t="n">
        <v>-152.251</v>
      </c>
      <c r="G128" s="1" t="n">
        <v>2309</v>
      </c>
      <c r="H128" s="16" t="n">
        <v>1992</v>
      </c>
      <c r="I128" s="17" t="s">
        <v>364</v>
      </c>
      <c r="J128" s="1" t="s">
        <v>528</v>
      </c>
      <c r="K128" s="18" t="n">
        <v>33835.0291666667</v>
      </c>
      <c r="L128" s="1" t="s">
        <v>86</v>
      </c>
      <c r="M128" s="19" t="s">
        <v>87</v>
      </c>
      <c r="N128" s="1" t="n">
        <v>2.5</v>
      </c>
      <c r="O128" s="1" t="n">
        <v>0</v>
      </c>
      <c r="P128" s="1" t="n">
        <v>1</v>
      </c>
      <c r="Q128" s="1" t="n">
        <v>0</v>
      </c>
      <c r="R128" s="20" t="n">
        <v>36400000000</v>
      </c>
      <c r="S128" s="1" t="n">
        <v>0</v>
      </c>
      <c r="T128" s="20" t="s">
        <v>87</v>
      </c>
      <c r="U128" s="20" t="s">
        <v>87</v>
      </c>
      <c r="V128" s="20" t="s">
        <v>96</v>
      </c>
      <c r="W128" s="1" t="n">
        <v>700</v>
      </c>
      <c r="X128" s="1" t="s">
        <v>88</v>
      </c>
      <c r="Y128" s="1" t="n">
        <v>13.7</v>
      </c>
      <c r="Z128" s="1" t="n">
        <v>0</v>
      </c>
      <c r="AA128" s="1" t="n">
        <v>2</v>
      </c>
      <c r="AB128" s="1" t="n">
        <v>1</v>
      </c>
      <c r="AC128" s="1" t="s">
        <v>284</v>
      </c>
      <c r="AD128" s="19" t="s">
        <v>87</v>
      </c>
      <c r="AE128" s="19" t="s">
        <v>96</v>
      </c>
      <c r="AF128" s="19" t="s">
        <v>96</v>
      </c>
      <c r="AG128" s="19" t="s">
        <v>96</v>
      </c>
      <c r="AH128" s="19" t="s">
        <v>89</v>
      </c>
      <c r="AI128" s="1" t="n">
        <v>13</v>
      </c>
      <c r="AJ128" s="1" t="n">
        <v>0</v>
      </c>
      <c r="AK128" s="1" t="n">
        <v>1</v>
      </c>
      <c r="AL128" s="1" t="n">
        <v>0</v>
      </c>
      <c r="AM128" s="1" t="s">
        <v>105</v>
      </c>
      <c r="AN128" s="20" t="n">
        <v>150000000</v>
      </c>
      <c r="AO128" s="20" t="n">
        <v>150000000</v>
      </c>
      <c r="AP128" s="1" t="n">
        <v>46</v>
      </c>
      <c r="AQ128" s="1" t="n">
        <v>4</v>
      </c>
      <c r="AR128" s="1" t="n">
        <v>350</v>
      </c>
      <c r="AS128" s="1" t="n">
        <v>9</v>
      </c>
      <c r="AT128" s="19" t="s">
        <v>87</v>
      </c>
      <c r="AU128" s="1" t="n">
        <v>0.1</v>
      </c>
      <c r="AV128" s="1" t="s">
        <v>93</v>
      </c>
      <c r="AW128" s="1" t="s">
        <v>526</v>
      </c>
      <c r="AX128" s="1" t="s">
        <v>88</v>
      </c>
      <c r="AY128" s="1" t="n">
        <v>27</v>
      </c>
      <c r="AZ128" s="1" t="n">
        <v>2</v>
      </c>
      <c r="BA128" s="1" t="n">
        <v>25</v>
      </c>
      <c r="BB128" s="1" t="n">
        <v>2.62634384714073</v>
      </c>
      <c r="BC128" s="1" t="n">
        <v>20</v>
      </c>
      <c r="BD128" s="1" t="n">
        <v>10</v>
      </c>
      <c r="BE128" s="1" t="n">
        <v>200</v>
      </c>
      <c r="BF128" s="1" t="n">
        <v>50</v>
      </c>
      <c r="BG128" s="19" t="s">
        <v>87</v>
      </c>
      <c r="BH128" s="19" t="s">
        <v>96</v>
      </c>
      <c r="BI128" s="19" t="s">
        <v>87</v>
      </c>
      <c r="BJ128" s="19" t="s">
        <v>96</v>
      </c>
      <c r="BK128" s="1" t="n">
        <v>16.6740741257611</v>
      </c>
      <c r="BL128" s="1" t="n">
        <v>0.0134830714197723</v>
      </c>
      <c r="BM128" s="1" t="n">
        <v>0.00254763854737977</v>
      </c>
      <c r="BN128" s="1" t="n">
        <v>13.3240980663698</v>
      </c>
      <c r="BO128" s="1" t="n">
        <v>0.0128825424535954</v>
      </c>
      <c r="BP128" s="1" t="n">
        <v>0.00210135192153808</v>
      </c>
      <c r="BQ128" s="1" t="s">
        <v>529</v>
      </c>
      <c r="BR128" s="19"/>
      <c r="BS128" s="19"/>
      <c r="BT128" s="19"/>
      <c r="BU128" s="19"/>
      <c r="BV128" s="19"/>
      <c r="BW128" s="19"/>
      <c r="BX128" s="19"/>
      <c r="BY128" s="19"/>
      <c r="BZ128" s="19"/>
      <c r="CA128" s="19"/>
    </row>
    <row r="129" customFormat="false" ht="14.4" hidden="false" customHeight="false" outlineLevel="0" collapsed="false">
      <c r="A129" s="15" t="s">
        <v>523</v>
      </c>
      <c r="B129" s="15" t="s">
        <v>95</v>
      </c>
      <c r="C129" s="1" t="n">
        <v>313040</v>
      </c>
      <c r="D129" s="1" t="n">
        <v>20399</v>
      </c>
      <c r="E129" s="19" t="n">
        <f aca="false">61.299</f>
        <v>61.299</v>
      </c>
      <c r="F129" s="1" t="n">
        <v>-152.251</v>
      </c>
      <c r="G129" s="1" t="n">
        <v>2309</v>
      </c>
      <c r="H129" s="16" t="n">
        <v>1992</v>
      </c>
      <c r="I129" s="17" t="s">
        <v>530</v>
      </c>
      <c r="J129" s="1" t="s">
        <v>531</v>
      </c>
      <c r="K129" s="18" t="n">
        <v>33864.3354166667</v>
      </c>
      <c r="L129" s="1" t="s">
        <v>86</v>
      </c>
      <c r="M129" s="19" t="s">
        <v>87</v>
      </c>
      <c r="N129" s="1" t="n">
        <v>3.28</v>
      </c>
      <c r="O129" s="1" t="n">
        <v>0</v>
      </c>
      <c r="P129" s="1" t="n">
        <v>0.32</v>
      </c>
      <c r="Q129" s="1" t="n">
        <v>0</v>
      </c>
      <c r="R129" s="20" t="n">
        <v>39000000000</v>
      </c>
      <c r="S129" s="1" t="n">
        <v>0</v>
      </c>
      <c r="T129" s="20" t="s">
        <v>87</v>
      </c>
      <c r="U129" s="20" t="s">
        <v>87</v>
      </c>
      <c r="V129" s="20" t="s">
        <v>96</v>
      </c>
      <c r="W129" s="1" t="n">
        <v>700</v>
      </c>
      <c r="X129" s="1" t="s">
        <v>88</v>
      </c>
      <c r="Y129" s="1" t="n">
        <v>13.9</v>
      </c>
      <c r="Z129" s="1" t="n">
        <v>0</v>
      </c>
      <c r="AA129" s="1" t="n">
        <v>2</v>
      </c>
      <c r="AB129" s="1" t="n">
        <v>1</v>
      </c>
      <c r="AC129" s="1" t="s">
        <v>202</v>
      </c>
      <c r="AD129" s="19" t="s">
        <v>87</v>
      </c>
      <c r="AE129" s="19" t="s">
        <v>96</v>
      </c>
      <c r="AF129" s="19" t="s">
        <v>96</v>
      </c>
      <c r="AG129" s="19" t="s">
        <v>96</v>
      </c>
      <c r="AH129" s="19" t="s">
        <v>89</v>
      </c>
      <c r="AI129" s="1" t="n">
        <v>14</v>
      </c>
      <c r="AJ129" s="1" t="n">
        <v>0</v>
      </c>
      <c r="AK129" s="1" t="n">
        <v>2</v>
      </c>
      <c r="AL129" s="1" t="n">
        <v>0</v>
      </c>
      <c r="AM129" s="1" t="s">
        <v>105</v>
      </c>
      <c r="AN129" s="20" t="n">
        <v>150000000</v>
      </c>
      <c r="AO129" s="20" t="n">
        <v>150000000</v>
      </c>
      <c r="AP129" s="1" t="n">
        <v>55</v>
      </c>
      <c r="AQ129" s="1" t="n">
        <v>4</v>
      </c>
      <c r="AR129" s="1" t="n">
        <v>390</v>
      </c>
      <c r="AS129" s="1" t="n">
        <v>7</v>
      </c>
      <c r="AT129" s="19" t="s">
        <v>87</v>
      </c>
      <c r="AU129" s="1" t="n">
        <v>0.05</v>
      </c>
      <c r="AV129" s="1" t="s">
        <v>130</v>
      </c>
      <c r="AW129" s="1" t="s">
        <v>526</v>
      </c>
      <c r="AX129" s="1" t="s">
        <v>88</v>
      </c>
      <c r="AY129" s="1" t="n">
        <v>17</v>
      </c>
      <c r="AZ129" s="1" t="n">
        <v>2</v>
      </c>
      <c r="BA129" s="1" t="n">
        <v>250</v>
      </c>
      <c r="BB129" s="1" t="n">
        <v>3.57931389577815</v>
      </c>
      <c r="BC129" s="1" t="n">
        <v>20</v>
      </c>
      <c r="BD129" s="1" t="n">
        <v>10</v>
      </c>
      <c r="BE129" s="19" t="s">
        <v>87</v>
      </c>
      <c r="BF129" s="19" t="s">
        <v>96</v>
      </c>
      <c r="BG129" s="19" t="s">
        <v>87</v>
      </c>
      <c r="BH129" s="19" t="s">
        <v>96</v>
      </c>
      <c r="BI129" s="19" t="s">
        <v>87</v>
      </c>
      <c r="BJ129" s="19" t="s">
        <v>96</v>
      </c>
      <c r="BK129" s="1" t="n">
        <v>25.6300604216224</v>
      </c>
      <c r="BL129" s="1" t="n">
        <v>0.0143209591620715</v>
      </c>
      <c r="BM129" s="1" t="n">
        <v>0.00386254660945738</v>
      </c>
      <c r="BN129" s="1" t="n">
        <v>23.0955070213067</v>
      </c>
      <c r="BO129" s="1" t="n">
        <v>0.014161040885734</v>
      </c>
      <c r="BP129" s="1" t="n">
        <v>0.00337026216938758</v>
      </c>
      <c r="BQ129" s="1" t="s">
        <v>529</v>
      </c>
      <c r="BR129" s="19"/>
      <c r="BS129" s="19"/>
      <c r="BT129" s="19"/>
      <c r="BU129" s="19"/>
      <c r="BV129" s="19"/>
      <c r="BW129" s="19"/>
      <c r="BX129" s="19"/>
      <c r="BY129" s="19"/>
      <c r="BZ129" s="19"/>
      <c r="CA129" s="19"/>
    </row>
    <row r="130" customFormat="false" ht="14.4" hidden="false" customHeight="false" outlineLevel="0" collapsed="false">
      <c r="A130" s="15" t="s">
        <v>532</v>
      </c>
      <c r="B130" s="15" t="s">
        <v>533</v>
      </c>
      <c r="C130" s="1" t="n">
        <v>211040</v>
      </c>
      <c r="D130" s="1" t="n">
        <v>13435</v>
      </c>
      <c r="E130" s="19" t="n">
        <f aca="false">38.789</f>
        <v>38.789</v>
      </c>
      <c r="F130" s="19" t="n">
        <f aca="false">15.213</f>
        <v>15.213</v>
      </c>
      <c r="G130" s="1" t="n">
        <v>924</v>
      </c>
      <c r="H130" s="16" t="n">
        <v>2003</v>
      </c>
      <c r="I130" s="17" t="s">
        <v>534</v>
      </c>
      <c r="J130" s="1" t="s">
        <v>535</v>
      </c>
      <c r="K130" s="18" t="n">
        <v>37716.3009143519</v>
      </c>
      <c r="L130" s="1" t="s">
        <v>86</v>
      </c>
      <c r="M130" s="1" t="s">
        <v>120</v>
      </c>
      <c r="N130" s="1" t="n">
        <v>0.0069</v>
      </c>
      <c r="O130" s="1" t="n">
        <v>0</v>
      </c>
      <c r="P130" s="1" t="n">
        <v>0.0039</v>
      </c>
      <c r="Q130" s="1" t="n">
        <v>0</v>
      </c>
      <c r="R130" s="20" t="n">
        <v>125000000</v>
      </c>
      <c r="S130" s="1" t="n">
        <v>0</v>
      </c>
      <c r="T130" s="20" t="s">
        <v>87</v>
      </c>
      <c r="U130" s="20" t="s">
        <v>87</v>
      </c>
      <c r="V130" s="20" t="s">
        <v>96</v>
      </c>
      <c r="W130" s="1" t="n">
        <v>1200</v>
      </c>
      <c r="X130" s="1" t="s">
        <v>94</v>
      </c>
      <c r="Y130" s="1" t="n">
        <v>5</v>
      </c>
      <c r="Z130" s="1" t="n">
        <v>0</v>
      </c>
      <c r="AA130" s="1" t="n">
        <v>1</v>
      </c>
      <c r="AB130" s="1" t="n">
        <v>2</v>
      </c>
      <c r="AC130" s="1" t="s">
        <v>90</v>
      </c>
      <c r="AD130" s="19" t="s">
        <v>87</v>
      </c>
      <c r="AE130" s="19" t="s">
        <v>96</v>
      </c>
      <c r="AF130" s="19" t="s">
        <v>96</v>
      </c>
      <c r="AG130" s="19" t="s">
        <v>96</v>
      </c>
      <c r="AH130" s="19" t="s">
        <v>89</v>
      </c>
      <c r="AI130" s="19" t="s">
        <v>87</v>
      </c>
      <c r="AJ130" s="19" t="s">
        <v>96</v>
      </c>
      <c r="AK130" s="19" t="s">
        <v>96</v>
      </c>
      <c r="AL130" s="19" t="s">
        <v>96</v>
      </c>
      <c r="AM130" s="19" t="s">
        <v>89</v>
      </c>
      <c r="AN130" s="21" t="s">
        <v>87</v>
      </c>
      <c r="AO130" s="21" t="s">
        <v>87</v>
      </c>
      <c r="AP130" s="1" t="n">
        <v>35</v>
      </c>
      <c r="AQ130" s="1" t="n">
        <v>0.5</v>
      </c>
      <c r="AR130" s="1" t="n">
        <v>2.3</v>
      </c>
      <c r="AS130" s="1" t="n">
        <v>4</v>
      </c>
      <c r="AT130" s="19" t="s">
        <v>87</v>
      </c>
      <c r="AU130" s="1" t="n">
        <v>1</v>
      </c>
      <c r="AV130" s="1" t="s">
        <v>100</v>
      </c>
      <c r="AW130" s="1" t="s">
        <v>536</v>
      </c>
      <c r="AX130" s="19" t="s">
        <v>94</v>
      </c>
      <c r="AY130" s="19" t="s">
        <v>95</v>
      </c>
      <c r="AZ130" s="19" t="s">
        <v>95</v>
      </c>
      <c r="BA130" s="19" t="s">
        <v>95</v>
      </c>
      <c r="BB130" s="19" t="s">
        <v>87</v>
      </c>
      <c r="BC130" s="19" t="s">
        <v>87</v>
      </c>
      <c r="BD130" s="19" t="s">
        <v>96</v>
      </c>
      <c r="BE130" s="1" t="n">
        <v>240</v>
      </c>
      <c r="BF130" s="1" t="n">
        <v>90</v>
      </c>
      <c r="BG130" s="1" t="n">
        <v>1.5</v>
      </c>
      <c r="BH130" s="1" t="n">
        <v>1</v>
      </c>
      <c r="BI130" s="19" t="s">
        <v>87</v>
      </c>
      <c r="BJ130" s="19" t="s">
        <v>96</v>
      </c>
      <c r="BK130" s="1" t="n">
        <v>11.1293630799571</v>
      </c>
      <c r="BL130" s="1" t="n">
        <v>0.0118377203445142</v>
      </c>
      <c r="BM130" s="1" t="n">
        <v>0.00428763815059583</v>
      </c>
      <c r="BN130" s="1" t="n">
        <v>13.1107951298451</v>
      </c>
      <c r="BO130" s="1" t="n">
        <v>0.0105059867967673</v>
      </c>
      <c r="BP130" s="1" t="n">
        <v>0.0050033214340833</v>
      </c>
      <c r="BQ130" s="1" t="s">
        <v>537</v>
      </c>
      <c r="BR130" s="19"/>
      <c r="BS130" s="19"/>
      <c r="BT130" s="19"/>
      <c r="BU130" s="19"/>
      <c r="BV130" s="19"/>
      <c r="BW130" s="19"/>
      <c r="BX130" s="19"/>
      <c r="BY130" s="19"/>
      <c r="BZ130" s="19"/>
      <c r="CA130" s="19"/>
    </row>
    <row r="131" customFormat="false" ht="14.4" hidden="false" customHeight="false" outlineLevel="0" collapsed="false">
      <c r="A131" s="15" t="s">
        <v>538</v>
      </c>
      <c r="B131" s="15" t="s">
        <v>539</v>
      </c>
      <c r="C131" s="1" t="n">
        <v>352080</v>
      </c>
      <c r="D131" s="1" t="n">
        <v>11643</v>
      </c>
      <c r="E131" s="1" t="n">
        <v>-1.467</v>
      </c>
      <c r="F131" s="1" t="n">
        <v>-78.442</v>
      </c>
      <c r="G131" s="1" t="n">
        <v>5023</v>
      </c>
      <c r="H131" s="16" t="n">
        <v>2001</v>
      </c>
      <c r="I131" s="17" t="s">
        <v>540</v>
      </c>
      <c r="J131" s="1" t="s">
        <v>541</v>
      </c>
      <c r="K131" s="18" t="n">
        <v>37107.7083333333</v>
      </c>
      <c r="L131" s="1" t="s">
        <v>86</v>
      </c>
      <c r="M131" s="1" t="s">
        <v>154</v>
      </c>
      <c r="N131" s="1" t="n">
        <v>348</v>
      </c>
      <c r="O131" s="1" t="n">
        <v>0</v>
      </c>
      <c r="P131" s="1" t="n">
        <v>60</v>
      </c>
      <c r="Q131" s="1" t="n">
        <v>0</v>
      </c>
      <c r="R131" s="20" t="n">
        <v>6150000000</v>
      </c>
      <c r="S131" s="1" t="n">
        <v>0</v>
      </c>
      <c r="T131" s="20" t="n">
        <v>3600000000</v>
      </c>
      <c r="U131" s="20" t="n">
        <v>3600000000</v>
      </c>
      <c r="V131" s="1" t="n">
        <v>0</v>
      </c>
      <c r="W131" s="1" t="n">
        <v>1000</v>
      </c>
      <c r="X131" s="1" t="s">
        <v>88</v>
      </c>
      <c r="Y131" s="1" t="n">
        <v>8.4</v>
      </c>
      <c r="Z131" s="1" t="n">
        <v>0</v>
      </c>
      <c r="AA131" s="1" t="n">
        <v>1</v>
      </c>
      <c r="AB131" s="1" t="n">
        <v>1</v>
      </c>
      <c r="AC131" s="1" t="s">
        <v>105</v>
      </c>
      <c r="AD131" s="19" t="s">
        <v>87</v>
      </c>
      <c r="AE131" s="19" t="s">
        <v>96</v>
      </c>
      <c r="AF131" s="19" t="s">
        <v>96</v>
      </c>
      <c r="AG131" s="19" t="s">
        <v>96</v>
      </c>
      <c r="AH131" s="19" t="s">
        <v>89</v>
      </c>
      <c r="AI131" s="19" t="s">
        <v>87</v>
      </c>
      <c r="AJ131" s="19" t="s">
        <v>96</v>
      </c>
      <c r="AK131" s="19" t="s">
        <v>96</v>
      </c>
      <c r="AL131" s="19" t="s">
        <v>96</v>
      </c>
      <c r="AM131" s="19" t="s">
        <v>89</v>
      </c>
      <c r="AN131" s="20" t="n">
        <v>0</v>
      </c>
      <c r="AO131" s="21" t="s">
        <v>87</v>
      </c>
      <c r="AP131" s="1" t="n">
        <v>91</v>
      </c>
      <c r="AQ131" s="1" t="n">
        <v>2.5</v>
      </c>
      <c r="AR131" s="1" t="n">
        <v>27</v>
      </c>
      <c r="AS131" s="1" t="n">
        <v>12</v>
      </c>
      <c r="AT131" s="1" t="n">
        <v>0.3</v>
      </c>
      <c r="AU131" s="19" t="s">
        <v>87</v>
      </c>
      <c r="AV131" s="1" t="s">
        <v>130</v>
      </c>
      <c r="AW131" s="19" t="s">
        <v>87</v>
      </c>
      <c r="AX131" s="19" t="s">
        <v>94</v>
      </c>
      <c r="AY131" s="19" t="s">
        <v>95</v>
      </c>
      <c r="AZ131" s="19" t="s">
        <v>95</v>
      </c>
      <c r="BA131" s="19" t="s">
        <v>95</v>
      </c>
      <c r="BB131" s="19" t="s">
        <v>87</v>
      </c>
      <c r="BC131" s="19" t="s">
        <v>87</v>
      </c>
      <c r="BD131" s="19" t="s">
        <v>96</v>
      </c>
      <c r="BE131" s="19" t="s">
        <v>87</v>
      </c>
      <c r="BF131" s="19" t="s">
        <v>96</v>
      </c>
      <c r="BG131" s="19" t="s">
        <v>87</v>
      </c>
      <c r="BH131" s="19" t="s">
        <v>96</v>
      </c>
      <c r="BI131" s="19" t="s">
        <v>87</v>
      </c>
      <c r="BJ131" s="19" t="s">
        <v>96</v>
      </c>
      <c r="BK131" s="1" t="n">
        <v>6.3869993511173</v>
      </c>
      <c r="BL131" s="1" t="n">
        <v>0.0115879742410689</v>
      </c>
      <c r="BM131" s="1" t="n">
        <v>0.0023607269602185</v>
      </c>
      <c r="BN131" s="1" t="n">
        <v>7.27733744813428</v>
      </c>
      <c r="BO131" s="1" t="n">
        <v>0.0124362938942299</v>
      </c>
      <c r="BP131" s="1" t="n">
        <v>0.0024124071756994</v>
      </c>
      <c r="BQ131" s="1" t="s">
        <v>542</v>
      </c>
      <c r="BR131" s="19"/>
      <c r="BS131" s="19"/>
      <c r="BT131" s="19"/>
      <c r="BU131" s="19"/>
      <c r="BV131" s="19"/>
      <c r="BW131" s="19"/>
      <c r="BX131" s="19"/>
      <c r="BY131" s="19"/>
      <c r="BZ131" s="19"/>
      <c r="CA131" s="19"/>
    </row>
    <row r="132" customFormat="false" ht="14.4" hidden="false" customHeight="false" outlineLevel="0" collapsed="false">
      <c r="A132" s="15" t="s">
        <v>538</v>
      </c>
      <c r="B132" s="15" t="s">
        <v>539</v>
      </c>
      <c r="C132" s="1" t="n">
        <v>352080</v>
      </c>
      <c r="D132" s="1" t="n">
        <v>11643</v>
      </c>
      <c r="E132" s="1" t="n">
        <v>-1.467</v>
      </c>
      <c r="F132" s="1" t="n">
        <v>-78.442</v>
      </c>
      <c r="G132" s="1" t="n">
        <v>5023</v>
      </c>
      <c r="H132" s="16" t="n">
        <v>2006</v>
      </c>
      <c r="I132" s="17" t="s">
        <v>302</v>
      </c>
      <c r="J132" s="1" t="s">
        <v>543</v>
      </c>
      <c r="K132" s="18" t="n">
        <v>38946.2166666667</v>
      </c>
      <c r="L132" s="1" t="s">
        <v>86</v>
      </c>
      <c r="M132" s="19" t="s">
        <v>87</v>
      </c>
      <c r="N132" s="1" t="n">
        <v>5</v>
      </c>
      <c r="O132" s="1" t="n">
        <v>0</v>
      </c>
      <c r="P132" s="1" t="n">
        <v>1</v>
      </c>
      <c r="Q132" s="1" t="n">
        <v>0</v>
      </c>
      <c r="R132" s="20" t="n">
        <v>24900000000</v>
      </c>
      <c r="S132" s="1" t="n">
        <v>0</v>
      </c>
      <c r="T132" s="20" t="n">
        <v>3240000000</v>
      </c>
      <c r="U132" s="20" t="n">
        <v>3240000000</v>
      </c>
      <c r="V132" s="1" t="n">
        <v>0</v>
      </c>
      <c r="W132" s="1" t="n">
        <v>1060</v>
      </c>
      <c r="X132" s="1" t="s">
        <v>94</v>
      </c>
      <c r="Y132" s="1" t="n">
        <v>16</v>
      </c>
      <c r="Z132" s="1" t="n">
        <v>1</v>
      </c>
      <c r="AA132" s="1" t="n">
        <v>3</v>
      </c>
      <c r="AB132" s="1" t="n">
        <v>1</v>
      </c>
      <c r="AC132" s="1" t="s">
        <v>105</v>
      </c>
      <c r="AD132" s="19" t="s">
        <v>87</v>
      </c>
      <c r="AE132" s="19" t="s">
        <v>96</v>
      </c>
      <c r="AF132" s="19" t="s">
        <v>96</v>
      </c>
      <c r="AG132" s="19" t="s">
        <v>96</v>
      </c>
      <c r="AH132" s="19" t="s">
        <v>89</v>
      </c>
      <c r="AI132" s="19" t="s">
        <v>87</v>
      </c>
      <c r="AJ132" s="19" t="s">
        <v>96</v>
      </c>
      <c r="AK132" s="19" t="s">
        <v>96</v>
      </c>
      <c r="AL132" s="19" t="s">
        <v>96</v>
      </c>
      <c r="AM132" s="19" t="s">
        <v>89</v>
      </c>
      <c r="AN132" s="20" t="n">
        <v>61500000000</v>
      </c>
      <c r="AO132" s="20" t="n">
        <v>96000000000</v>
      </c>
      <c r="AP132" s="1" t="n">
        <v>81</v>
      </c>
      <c r="AQ132" s="1" t="n">
        <v>7</v>
      </c>
      <c r="AR132" s="1" t="n">
        <v>60</v>
      </c>
      <c r="AS132" s="1" t="n">
        <v>6</v>
      </c>
      <c r="AT132" s="1" t="n">
        <v>0.3</v>
      </c>
      <c r="AU132" s="19" t="s">
        <v>87</v>
      </c>
      <c r="AV132" s="1" t="s">
        <v>130</v>
      </c>
      <c r="AW132" s="19" t="s">
        <v>87</v>
      </c>
      <c r="AX132" s="19" t="s">
        <v>94</v>
      </c>
      <c r="AY132" s="19" t="s">
        <v>95</v>
      </c>
      <c r="AZ132" s="19" t="s">
        <v>95</v>
      </c>
      <c r="BA132" s="19" t="s">
        <v>95</v>
      </c>
      <c r="BB132" s="19" t="s">
        <v>87</v>
      </c>
      <c r="BC132" s="19" t="s">
        <v>87</v>
      </c>
      <c r="BD132" s="19" t="s">
        <v>96</v>
      </c>
      <c r="BE132" s="19" t="s">
        <v>87</v>
      </c>
      <c r="BF132" s="19" t="s">
        <v>96</v>
      </c>
      <c r="BG132" s="1" t="n">
        <v>1.9</v>
      </c>
      <c r="BH132" s="1" t="n">
        <v>1.5</v>
      </c>
      <c r="BI132" s="19" t="s">
        <v>87</v>
      </c>
      <c r="BJ132" s="19" t="s">
        <v>96</v>
      </c>
      <c r="BK132" s="1" t="n">
        <v>5.85516995919775</v>
      </c>
      <c r="BL132" s="1" t="n">
        <v>0.0109538594949291</v>
      </c>
      <c r="BM132" s="1" t="n">
        <v>0.000646100641025585</v>
      </c>
      <c r="BN132" s="1" t="n">
        <v>6.19212601373129</v>
      </c>
      <c r="BO132" s="1" t="n">
        <v>0.0101140447177475</v>
      </c>
      <c r="BP132" s="1" t="n">
        <v>0.000745583845522533</v>
      </c>
      <c r="BQ132" s="1" t="s">
        <v>544</v>
      </c>
      <c r="BR132" s="19"/>
      <c r="BS132" s="19"/>
      <c r="BT132" s="19"/>
      <c r="BU132" s="19"/>
      <c r="BV132" s="19"/>
      <c r="BW132" s="19"/>
      <c r="BX132" s="19"/>
      <c r="BY132" s="19"/>
      <c r="BZ132" s="19"/>
      <c r="CA132" s="19"/>
    </row>
    <row r="133" customFormat="false" ht="14.4" hidden="false" customHeight="false" outlineLevel="0" collapsed="false">
      <c r="A133" s="15" t="s">
        <v>538</v>
      </c>
      <c r="B133" s="15" t="s">
        <v>539</v>
      </c>
      <c r="C133" s="1" t="n">
        <v>352080</v>
      </c>
      <c r="D133" s="1" t="n">
        <v>22215</v>
      </c>
      <c r="E133" s="1" t="n">
        <v>-1.467</v>
      </c>
      <c r="F133" s="1" t="n">
        <v>-78.442</v>
      </c>
      <c r="G133" s="1" t="n">
        <v>5023</v>
      </c>
      <c r="H133" s="16" t="n">
        <v>2013</v>
      </c>
      <c r="I133" s="17" t="s">
        <v>545</v>
      </c>
      <c r="J133" s="1" t="s">
        <v>546</v>
      </c>
      <c r="K133" s="18" t="n">
        <v>41469.5743055556</v>
      </c>
      <c r="L133" s="1" t="s">
        <v>86</v>
      </c>
      <c r="M133" s="19" t="s">
        <v>87</v>
      </c>
      <c r="N133" s="1" t="n">
        <v>1</v>
      </c>
      <c r="O133" s="1" t="n">
        <v>0</v>
      </c>
      <c r="P133" s="1" t="n">
        <v>0.333</v>
      </c>
      <c r="Q133" s="1" t="n">
        <v>1</v>
      </c>
      <c r="R133" s="20" t="n">
        <v>672000000</v>
      </c>
      <c r="S133" s="1" t="n">
        <v>0</v>
      </c>
      <c r="T133" s="20" t="n">
        <v>50000000</v>
      </c>
      <c r="U133" s="20" t="n">
        <v>50000000</v>
      </c>
      <c r="V133" s="1" t="n">
        <v>0</v>
      </c>
      <c r="W133" s="1" t="n">
        <v>1255</v>
      </c>
      <c r="X133" s="1" t="s">
        <v>94</v>
      </c>
      <c r="Y133" s="1" t="n">
        <v>11.4</v>
      </c>
      <c r="Z133" s="1" t="n">
        <v>1</v>
      </c>
      <c r="AA133" s="1" t="n">
        <v>2.3</v>
      </c>
      <c r="AB133" s="1" t="n">
        <v>1</v>
      </c>
      <c r="AC133" s="1" t="s">
        <v>354</v>
      </c>
      <c r="AD133" s="19" t="s">
        <v>87</v>
      </c>
      <c r="AE133" s="19" t="s">
        <v>96</v>
      </c>
      <c r="AF133" s="19" t="s">
        <v>96</v>
      </c>
      <c r="AG133" s="19" t="s">
        <v>96</v>
      </c>
      <c r="AH133" s="19" t="s">
        <v>89</v>
      </c>
      <c r="AI133" s="19" t="s">
        <v>87</v>
      </c>
      <c r="AJ133" s="19" t="s">
        <v>96</v>
      </c>
      <c r="AK133" s="19" t="s">
        <v>96</v>
      </c>
      <c r="AL133" s="19" t="s">
        <v>96</v>
      </c>
      <c r="AM133" s="19" t="s">
        <v>89</v>
      </c>
      <c r="AN133" s="20" t="n">
        <v>2250000000</v>
      </c>
      <c r="AO133" s="21" t="s">
        <v>87</v>
      </c>
      <c r="AP133" s="1" t="n">
        <v>51</v>
      </c>
      <c r="AQ133" s="1" t="n">
        <v>2</v>
      </c>
      <c r="AR133" s="1" t="n">
        <v>32</v>
      </c>
      <c r="AS133" s="1" t="n">
        <v>9</v>
      </c>
      <c r="AT133" s="19" t="s">
        <v>87</v>
      </c>
      <c r="AU133" s="1" t="n">
        <v>0.8</v>
      </c>
      <c r="AV133" s="1" t="s">
        <v>130</v>
      </c>
      <c r="AW133" s="1" t="s">
        <v>547</v>
      </c>
      <c r="AX133" s="1" t="s">
        <v>88</v>
      </c>
      <c r="AY133" s="19" t="s">
        <v>95</v>
      </c>
      <c r="AZ133" s="19" t="s">
        <v>95</v>
      </c>
      <c r="BA133" s="19" t="s">
        <v>95</v>
      </c>
      <c r="BB133" s="19" t="n">
        <v>2.40460802532829</v>
      </c>
      <c r="BC133" s="19" t="s">
        <v>87</v>
      </c>
      <c r="BD133" s="19" t="s">
        <v>96</v>
      </c>
      <c r="BE133" s="19" t="s">
        <v>87</v>
      </c>
      <c r="BF133" s="19" t="s">
        <v>96</v>
      </c>
      <c r="BG133" s="19" t="s">
        <v>87</v>
      </c>
      <c r="BH133" s="19" t="s">
        <v>96</v>
      </c>
      <c r="BI133" s="19" t="s">
        <v>87</v>
      </c>
      <c r="BJ133" s="19" t="s">
        <v>96</v>
      </c>
      <c r="BK133" s="1" t="n">
        <v>7.20916484527478</v>
      </c>
      <c r="BL133" s="1" t="n">
        <v>0.0100436219557829</v>
      </c>
      <c r="BM133" s="1" t="n">
        <v>0.00178831494938842</v>
      </c>
      <c r="BN133" s="1" t="n">
        <v>8.73580885724567</v>
      </c>
      <c r="BO133" s="1" t="n">
        <v>0.010337584750523</v>
      </c>
      <c r="BP133" s="1" t="n">
        <v>0.00212829543205204</v>
      </c>
      <c r="BQ133" s="1" t="s">
        <v>548</v>
      </c>
      <c r="BR133" s="19"/>
      <c r="BS133" s="19"/>
      <c r="BT133" s="19"/>
      <c r="BU133" s="19"/>
      <c r="BV133" s="19"/>
      <c r="BW133" s="19"/>
      <c r="BX133" s="19"/>
      <c r="BY133" s="19"/>
      <c r="BZ133" s="19"/>
      <c r="CA133" s="19"/>
    </row>
    <row r="134" customFormat="false" ht="14.4" hidden="false" customHeight="false" outlineLevel="0" collapsed="false">
      <c r="A134" s="15" t="s">
        <v>538</v>
      </c>
      <c r="B134" s="15" t="s">
        <v>539</v>
      </c>
      <c r="C134" s="1" t="n">
        <v>352080</v>
      </c>
      <c r="D134" s="1" t="n">
        <v>22215</v>
      </c>
      <c r="E134" s="1" t="n">
        <v>-1.467</v>
      </c>
      <c r="F134" s="1" t="n">
        <v>-78.442</v>
      </c>
      <c r="G134" s="1" t="n">
        <v>5023</v>
      </c>
      <c r="H134" s="16" t="n">
        <v>2014</v>
      </c>
      <c r="I134" s="17" t="s">
        <v>549</v>
      </c>
      <c r="J134" s="1" t="s">
        <v>550</v>
      </c>
      <c r="K134" s="18" t="n">
        <v>41671.925</v>
      </c>
      <c r="L134" s="1" t="s">
        <v>86</v>
      </c>
      <c r="M134" s="1" t="s">
        <v>120</v>
      </c>
      <c r="N134" s="1" t="n">
        <v>0.43</v>
      </c>
      <c r="O134" s="1" t="n">
        <v>1</v>
      </c>
      <c r="P134" s="1" t="n">
        <v>0.27</v>
      </c>
      <c r="Q134" s="1" t="n">
        <v>1</v>
      </c>
      <c r="R134" s="20" t="n">
        <v>5400000000</v>
      </c>
      <c r="S134" s="1" t="n">
        <v>0</v>
      </c>
      <c r="T134" s="20" t="n">
        <v>810000000</v>
      </c>
      <c r="U134" s="20" t="n">
        <v>23700000000</v>
      </c>
      <c r="V134" s="1" t="n">
        <v>0</v>
      </c>
      <c r="W134" s="1" t="n">
        <v>1000</v>
      </c>
      <c r="X134" s="1" t="s">
        <v>88</v>
      </c>
      <c r="Y134" s="1" t="n">
        <v>13.7</v>
      </c>
      <c r="Z134" s="1" t="n">
        <v>0</v>
      </c>
      <c r="AA134" s="1" t="n">
        <v>5.48</v>
      </c>
      <c r="AB134" s="1" t="n">
        <v>2</v>
      </c>
      <c r="AC134" s="1" t="s">
        <v>89</v>
      </c>
      <c r="AD134" s="19" t="s">
        <v>87</v>
      </c>
      <c r="AE134" s="19" t="s">
        <v>96</v>
      </c>
      <c r="AF134" s="19" t="s">
        <v>96</v>
      </c>
      <c r="AG134" s="19" t="s">
        <v>96</v>
      </c>
      <c r="AH134" s="19" t="s">
        <v>89</v>
      </c>
      <c r="AI134" s="19" t="s">
        <v>87</v>
      </c>
      <c r="AJ134" s="19" t="s">
        <v>96</v>
      </c>
      <c r="AK134" s="19" t="s">
        <v>96</v>
      </c>
      <c r="AL134" s="19" t="s">
        <v>96</v>
      </c>
      <c r="AM134" s="19" t="s">
        <v>89</v>
      </c>
      <c r="AN134" s="20" t="n">
        <v>1560000000</v>
      </c>
      <c r="AO134" s="21" t="s">
        <v>87</v>
      </c>
      <c r="AP134" s="1" t="n">
        <v>23</v>
      </c>
      <c r="AQ134" s="1" t="n">
        <v>9.5</v>
      </c>
      <c r="AR134" s="1" t="n">
        <v>223</v>
      </c>
      <c r="AS134" s="1" t="n">
        <v>4</v>
      </c>
      <c r="AT134" s="1" t="n">
        <v>0.1</v>
      </c>
      <c r="AU134" s="19" t="s">
        <v>87</v>
      </c>
      <c r="AV134" s="1" t="s">
        <v>130</v>
      </c>
      <c r="AW134" s="1" t="n">
        <v>0.5</v>
      </c>
      <c r="AX134" s="19" t="s">
        <v>94</v>
      </c>
      <c r="AY134" s="19" t="s">
        <v>95</v>
      </c>
      <c r="AZ134" s="19" t="s">
        <v>95</v>
      </c>
      <c r="BA134" s="19" t="s">
        <v>95</v>
      </c>
      <c r="BB134" s="19" t="s">
        <v>87</v>
      </c>
      <c r="BC134" s="19" t="s">
        <v>87</v>
      </c>
      <c r="BD134" s="19" t="s">
        <v>96</v>
      </c>
      <c r="BE134" s="19" t="s">
        <v>87</v>
      </c>
      <c r="BF134" s="19" t="s">
        <v>96</v>
      </c>
      <c r="BG134" s="19" t="s">
        <v>87</v>
      </c>
      <c r="BH134" s="19" t="s">
        <v>96</v>
      </c>
      <c r="BI134" s="19" t="s">
        <v>87</v>
      </c>
      <c r="BJ134" s="19" t="s">
        <v>96</v>
      </c>
      <c r="BK134" s="1" t="n">
        <v>5.08726940326865</v>
      </c>
      <c r="BL134" s="1" t="n">
        <v>0.00996108207786753</v>
      </c>
      <c r="BM134" s="1" t="n">
        <v>0.00083298367485398</v>
      </c>
      <c r="BN134" s="1" t="n">
        <v>5.78591418774881</v>
      </c>
      <c r="BO134" s="1" t="n">
        <v>0.00934254225055681</v>
      </c>
      <c r="BP134" s="1" t="n">
        <v>0.00114749174383628</v>
      </c>
      <c r="BQ134" s="1" t="s">
        <v>551</v>
      </c>
      <c r="BR134" s="19"/>
      <c r="BS134" s="19"/>
      <c r="BT134" s="19"/>
      <c r="BU134" s="19"/>
      <c r="BV134" s="19"/>
      <c r="BW134" s="19"/>
      <c r="BX134" s="19"/>
      <c r="BY134" s="19"/>
      <c r="BZ134" s="19"/>
      <c r="CA134" s="19"/>
    </row>
    <row r="135" customFormat="false" ht="14.4" hidden="false" customHeight="false" outlineLevel="0" collapsed="false">
      <c r="A135" s="15" t="s">
        <v>552</v>
      </c>
      <c r="B135" s="15" t="s">
        <v>553</v>
      </c>
      <c r="C135" s="1" t="n">
        <v>290030</v>
      </c>
      <c r="D135" s="1" t="n">
        <v>18740</v>
      </c>
      <c r="E135" s="19" t="n">
        <f aca="false">44.353</f>
        <v>44.353</v>
      </c>
      <c r="F135" s="19" t="n">
        <f aca="false">146.252</f>
        <v>146.252</v>
      </c>
      <c r="G135" s="1" t="n">
        <v>500</v>
      </c>
      <c r="H135" s="16" t="n">
        <v>1973</v>
      </c>
      <c r="I135" s="17" t="s">
        <v>554</v>
      </c>
      <c r="J135" s="1" t="s">
        <v>555</v>
      </c>
      <c r="K135" s="18" t="n">
        <v>26860.0416666667</v>
      </c>
      <c r="L135" s="1" t="s">
        <v>86</v>
      </c>
      <c r="M135" s="19" t="s">
        <v>87</v>
      </c>
      <c r="N135" s="1" t="n">
        <v>96</v>
      </c>
      <c r="O135" s="1" t="n">
        <v>2</v>
      </c>
      <c r="P135" s="1" t="n">
        <v>72</v>
      </c>
      <c r="Q135" s="1" t="n">
        <v>2</v>
      </c>
      <c r="R135" s="20" t="n">
        <v>260000000000</v>
      </c>
      <c r="S135" s="1" t="n">
        <v>1</v>
      </c>
      <c r="T135" s="20" t="s">
        <v>87</v>
      </c>
      <c r="U135" s="20" t="s">
        <v>87</v>
      </c>
      <c r="V135" s="20" t="s">
        <v>96</v>
      </c>
      <c r="W135" s="1" t="n">
        <v>1300</v>
      </c>
      <c r="X135" s="1" t="s">
        <v>88</v>
      </c>
      <c r="Y135" s="1" t="n">
        <v>8</v>
      </c>
      <c r="Z135" s="1" t="n">
        <v>2</v>
      </c>
      <c r="AA135" s="1" t="n">
        <v>3</v>
      </c>
      <c r="AB135" s="1" t="n">
        <v>2</v>
      </c>
      <c r="AC135" s="1" t="s">
        <v>90</v>
      </c>
      <c r="AD135" s="19" t="s">
        <v>87</v>
      </c>
      <c r="AE135" s="19" t="s">
        <v>96</v>
      </c>
      <c r="AF135" s="19" t="s">
        <v>96</v>
      </c>
      <c r="AG135" s="19" t="s">
        <v>96</v>
      </c>
      <c r="AH135" s="19" t="s">
        <v>89</v>
      </c>
      <c r="AI135" s="19" t="s">
        <v>87</v>
      </c>
      <c r="AJ135" s="19" t="s">
        <v>96</v>
      </c>
      <c r="AK135" s="19" t="s">
        <v>96</v>
      </c>
      <c r="AL135" s="19" t="s">
        <v>96</v>
      </c>
      <c r="AM135" s="19" t="s">
        <v>89</v>
      </c>
      <c r="AN135" s="21" t="s">
        <v>87</v>
      </c>
      <c r="AO135" s="21" t="s">
        <v>87</v>
      </c>
      <c r="AP135" s="1" t="n">
        <v>27</v>
      </c>
      <c r="AQ135" s="1" t="n">
        <v>2.3</v>
      </c>
      <c r="AR135" s="1" t="n">
        <v>15</v>
      </c>
      <c r="AS135" s="1" t="n">
        <v>5</v>
      </c>
      <c r="AT135" s="1" t="n">
        <v>10</v>
      </c>
      <c r="AU135" s="19" t="s">
        <v>87</v>
      </c>
      <c r="AV135" s="1" t="s">
        <v>100</v>
      </c>
      <c r="AW135" s="19" t="s">
        <v>87</v>
      </c>
      <c r="AX135" s="19" t="s">
        <v>94</v>
      </c>
      <c r="AY135" s="19" t="s">
        <v>95</v>
      </c>
      <c r="AZ135" s="19" t="s">
        <v>95</v>
      </c>
      <c r="BA135" s="19" t="s">
        <v>95</v>
      </c>
      <c r="BB135" s="19" t="s">
        <v>87</v>
      </c>
      <c r="BC135" s="19" t="s">
        <v>87</v>
      </c>
      <c r="BD135" s="19" t="s">
        <v>96</v>
      </c>
      <c r="BE135" s="19" t="s">
        <v>87</v>
      </c>
      <c r="BF135" s="19" t="s">
        <v>96</v>
      </c>
      <c r="BG135" s="19" t="s">
        <v>87</v>
      </c>
      <c r="BH135" s="19" t="s">
        <v>96</v>
      </c>
      <c r="BI135" s="19" t="s">
        <v>87</v>
      </c>
      <c r="BJ135" s="19" t="s">
        <v>96</v>
      </c>
      <c r="BK135" s="1" t="n">
        <v>13.7451279092325</v>
      </c>
      <c r="BL135" s="1" t="n">
        <v>0.0133186969893493</v>
      </c>
      <c r="BM135" s="1" t="n">
        <v>0.00342872969383775</v>
      </c>
      <c r="BN135" s="1" t="n">
        <v>16.3554536828004</v>
      </c>
      <c r="BO135" s="1" t="n">
        <v>0.0130825707754637</v>
      </c>
      <c r="BP135" s="1" t="n">
        <v>0.00395069700837533</v>
      </c>
      <c r="BQ135" s="1" t="s">
        <v>556</v>
      </c>
      <c r="BR135" s="19"/>
      <c r="BS135" s="19"/>
      <c r="BT135" s="19"/>
      <c r="BU135" s="19"/>
      <c r="BV135" s="19"/>
      <c r="BW135" s="19"/>
      <c r="BX135" s="19"/>
      <c r="BY135" s="19"/>
      <c r="BZ135" s="19"/>
      <c r="CA135" s="19"/>
    </row>
    <row r="136" customFormat="false" ht="14.4" hidden="false" customHeight="false" outlineLevel="0" collapsed="false">
      <c r="A136" s="15" t="s">
        <v>557</v>
      </c>
      <c r="B136" s="15" t="s">
        <v>558</v>
      </c>
      <c r="C136" s="1" t="n">
        <v>357120</v>
      </c>
      <c r="D136" s="1" t="n">
        <v>20996</v>
      </c>
      <c r="E136" s="1" t="n">
        <v>-39.42</v>
      </c>
      <c r="F136" s="1" t="n">
        <v>-71.93</v>
      </c>
      <c r="G136" s="1" t="n">
        <v>2847</v>
      </c>
      <c r="H136" s="16" t="n">
        <v>2015</v>
      </c>
      <c r="I136" s="17" t="s">
        <v>559</v>
      </c>
      <c r="J136" s="1" t="s">
        <v>560</v>
      </c>
      <c r="K136" s="18" t="n">
        <v>42066.2569444445</v>
      </c>
      <c r="L136" s="1" t="s">
        <v>86</v>
      </c>
      <c r="M136" s="1" t="s">
        <v>154</v>
      </c>
      <c r="N136" s="1" t="n">
        <v>0.42</v>
      </c>
      <c r="O136" s="1" t="n">
        <v>0</v>
      </c>
      <c r="P136" s="1" t="n">
        <v>0.15</v>
      </c>
      <c r="Q136" s="1" t="n">
        <v>1</v>
      </c>
      <c r="R136" s="20" t="n">
        <v>1420000000</v>
      </c>
      <c r="S136" s="1" t="n">
        <v>0</v>
      </c>
      <c r="T136" s="20" t="n">
        <v>733000000</v>
      </c>
      <c r="U136" s="20" t="n">
        <v>600000000</v>
      </c>
      <c r="V136" s="1" t="n">
        <v>0</v>
      </c>
      <c r="W136" s="1" t="n">
        <v>1000</v>
      </c>
      <c r="X136" s="1" t="s">
        <v>94</v>
      </c>
      <c r="Y136" s="1" t="n">
        <v>9.1</v>
      </c>
      <c r="Z136" s="1" t="n">
        <v>1</v>
      </c>
      <c r="AA136" s="1" t="n">
        <v>3</v>
      </c>
      <c r="AB136" s="1" t="n">
        <v>1</v>
      </c>
      <c r="AC136" s="1" t="s">
        <v>561</v>
      </c>
      <c r="AD136" s="19" t="s">
        <v>87</v>
      </c>
      <c r="AE136" s="19" t="s">
        <v>96</v>
      </c>
      <c r="AF136" s="19" t="s">
        <v>96</v>
      </c>
      <c r="AG136" s="19" t="s">
        <v>96</v>
      </c>
      <c r="AH136" s="19" t="s">
        <v>89</v>
      </c>
      <c r="AI136" s="19" t="s">
        <v>87</v>
      </c>
      <c r="AJ136" s="19" t="s">
        <v>96</v>
      </c>
      <c r="AK136" s="19" t="s">
        <v>96</v>
      </c>
      <c r="AL136" s="19" t="s">
        <v>96</v>
      </c>
      <c r="AM136" s="19" t="s">
        <v>89</v>
      </c>
      <c r="AN136" s="20" t="n">
        <v>0</v>
      </c>
      <c r="AO136" s="21" t="s">
        <v>87</v>
      </c>
      <c r="AP136" s="1" t="n">
        <v>29</v>
      </c>
      <c r="AQ136" s="1" t="n">
        <v>5.5</v>
      </c>
      <c r="AR136" s="1" t="n">
        <v>21</v>
      </c>
      <c r="AS136" s="1" t="n">
        <v>29</v>
      </c>
      <c r="AT136" s="19" t="s">
        <v>87</v>
      </c>
      <c r="AU136" s="1" t="n">
        <v>2</v>
      </c>
      <c r="AV136" s="1" t="s">
        <v>130</v>
      </c>
      <c r="AW136" s="1" t="s">
        <v>562</v>
      </c>
      <c r="AX136" s="19" t="s">
        <v>94</v>
      </c>
      <c r="AY136" s="19" t="s">
        <v>95</v>
      </c>
      <c r="AZ136" s="19" t="s">
        <v>95</v>
      </c>
      <c r="BA136" s="19" t="s">
        <v>95</v>
      </c>
      <c r="BB136" s="19" t="s">
        <v>87</v>
      </c>
      <c r="BC136" s="19" t="s">
        <v>87</v>
      </c>
      <c r="BD136" s="19" t="s">
        <v>96</v>
      </c>
      <c r="BE136" s="19" t="s">
        <v>87</v>
      </c>
      <c r="BF136" s="19" t="s">
        <v>96</v>
      </c>
      <c r="BG136" s="19" t="s">
        <v>87</v>
      </c>
      <c r="BH136" s="19" t="s">
        <v>96</v>
      </c>
      <c r="BI136" s="19" t="s">
        <v>87</v>
      </c>
      <c r="BJ136" s="19" t="s">
        <v>96</v>
      </c>
      <c r="BK136" s="1" t="n">
        <v>10.2868140665183</v>
      </c>
      <c r="BL136" s="1" t="n">
        <v>0.0104129519401768</v>
      </c>
      <c r="BM136" s="1" t="n">
        <v>0.00291839675932227</v>
      </c>
      <c r="BN136" s="1" t="n">
        <v>6.60683973611766</v>
      </c>
      <c r="BO136" s="1" t="n">
        <v>0.0100445724410612</v>
      </c>
      <c r="BP136" s="1" t="n">
        <v>0.00145614316334301</v>
      </c>
      <c r="BQ136" s="1" t="s">
        <v>563</v>
      </c>
      <c r="BR136" s="19"/>
      <c r="BS136" s="19"/>
      <c r="BT136" s="19"/>
      <c r="BU136" s="19"/>
      <c r="BV136" s="19"/>
      <c r="BW136" s="19"/>
      <c r="BX136" s="19"/>
      <c r="BY136" s="19"/>
      <c r="BZ136" s="19"/>
      <c r="CA136" s="19"/>
    </row>
    <row r="1047652" customFormat="false" ht="12.8" hidden="false" customHeight="false" outlineLevel="0" collapsed="false"/>
    <row r="1047653" customFormat="false" ht="12.8" hidden="false" customHeight="false" outlineLevel="0" collapsed="false"/>
    <row r="1047654" customFormat="false" ht="12.8" hidden="false" customHeight="false" outlineLevel="0" collapsed="false"/>
    <row r="1047655" customFormat="false" ht="12.8" hidden="false" customHeight="false" outlineLevel="0" collapsed="false"/>
    <row r="1047656" customFormat="false" ht="12.8" hidden="false" customHeight="false" outlineLevel="0" collapsed="false"/>
    <row r="1047657" customFormat="false" ht="12.8" hidden="false" customHeight="false" outlineLevel="0" collapsed="false"/>
    <row r="1047658" customFormat="false" ht="12.8" hidden="false" customHeight="false" outlineLevel="0" collapsed="false"/>
    <row r="1047659" customFormat="false" ht="12.8" hidden="false" customHeight="false" outlineLevel="0" collapsed="false"/>
    <row r="1047660" customFormat="false" ht="12.8" hidden="false" customHeight="false" outlineLevel="0" collapsed="false"/>
    <row r="1047661" customFormat="false" ht="12.8" hidden="false" customHeight="false" outlineLevel="0" collapsed="false"/>
    <row r="1047662" customFormat="false" ht="12.8" hidden="false" customHeight="false" outlineLevel="0" collapsed="false"/>
    <row r="1047663" customFormat="false" ht="12.8" hidden="false" customHeight="false" outlineLevel="0" collapsed="false"/>
    <row r="1047664" customFormat="false" ht="12.8" hidden="false" customHeight="false" outlineLevel="0" collapsed="false"/>
    <row r="1047665" customFormat="false" ht="12.8" hidden="false" customHeight="false" outlineLevel="0" collapsed="false"/>
    <row r="1047666" customFormat="false" ht="12.8" hidden="false" customHeight="false" outlineLevel="0" collapsed="false"/>
    <row r="1047667" customFormat="false" ht="12.8" hidden="false" customHeight="false" outlineLevel="0" collapsed="false"/>
    <row r="1047668" customFormat="false" ht="12.8" hidden="false" customHeight="false" outlineLevel="0" collapsed="false"/>
    <row r="1047669" customFormat="false" ht="12.8" hidden="false" customHeight="false" outlineLevel="0" collapsed="false"/>
    <row r="1047670" customFormat="false" ht="12.8" hidden="false" customHeight="false" outlineLevel="0" collapsed="false"/>
    <row r="1047671" customFormat="false" ht="12.8" hidden="false" customHeight="false" outlineLevel="0" collapsed="false"/>
    <row r="1047672" customFormat="false" ht="12.8" hidden="false" customHeight="false" outlineLevel="0" collapsed="false"/>
    <row r="1047673" customFormat="false" ht="12.8" hidden="false" customHeight="false" outlineLevel="0" collapsed="false"/>
    <row r="1047674" customFormat="false" ht="12.8" hidden="false" customHeight="false" outlineLevel="0" collapsed="false"/>
    <row r="1047675" customFormat="false" ht="12.8" hidden="false" customHeight="false" outlineLevel="0" collapsed="false"/>
    <row r="1047676" customFormat="false" ht="12.8" hidden="false" customHeight="false" outlineLevel="0" collapsed="false"/>
    <row r="1047677" customFormat="false" ht="12.8" hidden="false" customHeight="false" outlineLevel="0" collapsed="false"/>
    <row r="1047678" customFormat="false" ht="12.8" hidden="false" customHeight="false" outlineLevel="0" collapsed="false"/>
    <row r="1047679" customFormat="false" ht="12.8" hidden="false" customHeight="false" outlineLevel="0" collapsed="false"/>
    <row r="1047680" customFormat="false" ht="12.8" hidden="false" customHeight="false" outlineLevel="0" collapsed="false"/>
    <row r="1047681" customFormat="false" ht="12.8" hidden="false" customHeight="false" outlineLevel="0" collapsed="false"/>
    <row r="1047682" customFormat="false" ht="12.8" hidden="false" customHeight="false" outlineLevel="0" collapsed="false"/>
    <row r="1047683" customFormat="false" ht="12.8" hidden="false" customHeight="false" outlineLevel="0" collapsed="false"/>
    <row r="1047684" customFormat="false" ht="12.8" hidden="false" customHeight="false" outlineLevel="0" collapsed="false"/>
    <row r="1047685" customFormat="false" ht="12.8" hidden="false" customHeight="false" outlineLevel="0" collapsed="false"/>
    <row r="1047686" customFormat="false" ht="12.8" hidden="false" customHeight="false" outlineLevel="0" collapsed="false"/>
    <row r="1047687" customFormat="false" ht="12.8" hidden="false" customHeight="false" outlineLevel="0" collapsed="false"/>
    <row r="1047688" customFormat="false" ht="12.8" hidden="false" customHeight="false" outlineLevel="0" collapsed="false"/>
    <row r="1047689" customFormat="false" ht="12.8" hidden="false" customHeight="false" outlineLevel="0" collapsed="false"/>
    <row r="1047690" customFormat="false" ht="12.8" hidden="false" customHeight="false" outlineLevel="0" collapsed="false"/>
    <row r="1047691" customFormat="false" ht="12.8" hidden="false" customHeight="false" outlineLevel="0" collapsed="false"/>
    <row r="1047692" customFormat="false" ht="12.8" hidden="false" customHeight="false" outlineLevel="0" collapsed="false"/>
    <row r="1047693" customFormat="false" ht="12.8" hidden="false" customHeight="false" outlineLevel="0" collapsed="false"/>
    <row r="1047694" customFormat="false" ht="12.8" hidden="false" customHeight="false" outlineLevel="0" collapsed="false"/>
    <row r="1047695" customFormat="false" ht="12.8" hidden="false" customHeight="false" outlineLevel="0" collapsed="false"/>
    <row r="1047696" customFormat="false" ht="12.8" hidden="false" customHeight="false" outlineLevel="0" collapsed="false"/>
    <row r="1047697" customFormat="false" ht="12.8" hidden="false" customHeight="false" outlineLevel="0" collapsed="false"/>
    <row r="1047698" customFormat="false" ht="12.8" hidden="false" customHeight="false" outlineLevel="0" collapsed="false"/>
    <row r="1047699" customFormat="false" ht="12.8" hidden="false" customHeight="false" outlineLevel="0" collapsed="false"/>
    <row r="1047700" customFormat="false" ht="12.8" hidden="false" customHeight="false" outlineLevel="0" collapsed="false"/>
    <row r="1047701" customFormat="false" ht="12.8" hidden="false" customHeight="false" outlineLevel="0" collapsed="false"/>
    <row r="1047702" customFormat="false" ht="12.8" hidden="false" customHeight="false" outlineLevel="0" collapsed="false"/>
    <row r="1047703" customFormat="false" ht="12.8" hidden="false" customHeight="false" outlineLevel="0" collapsed="false"/>
    <row r="1047704" customFormat="false" ht="12.8" hidden="false" customHeight="false" outlineLevel="0" collapsed="false"/>
    <row r="1047705" customFormat="false" ht="12.8" hidden="false" customHeight="false" outlineLevel="0" collapsed="false"/>
    <row r="1047706" customFormat="false" ht="12.8" hidden="false" customHeight="false" outlineLevel="0" collapsed="false"/>
    <row r="1047707" customFormat="false" ht="12.8" hidden="false" customHeight="false" outlineLevel="0" collapsed="false"/>
    <row r="1047708" customFormat="false" ht="12.8" hidden="false" customHeight="false" outlineLevel="0" collapsed="false"/>
    <row r="1047709" customFormat="false" ht="12.8" hidden="false" customHeight="false" outlineLevel="0" collapsed="false"/>
    <row r="1047710" customFormat="false" ht="12.8" hidden="false" customHeight="false" outlineLevel="0" collapsed="false"/>
    <row r="1047711" customFormat="false" ht="12.8" hidden="false" customHeight="false" outlineLevel="0" collapsed="false"/>
    <row r="1047712" customFormat="false" ht="12.8" hidden="false" customHeight="false" outlineLevel="0" collapsed="false"/>
    <row r="1047713" customFormat="false" ht="12.8" hidden="false" customHeight="false" outlineLevel="0" collapsed="false"/>
    <row r="1047714" customFormat="false" ht="12.8" hidden="false" customHeight="false" outlineLevel="0" collapsed="false"/>
    <row r="1047715" customFormat="false" ht="12.8" hidden="false" customHeight="false" outlineLevel="0" collapsed="false"/>
    <row r="1047716" customFormat="false" ht="12.8" hidden="false" customHeight="false" outlineLevel="0" collapsed="false"/>
    <row r="1047717" customFormat="false" ht="12.8" hidden="false" customHeight="false" outlineLevel="0" collapsed="false"/>
    <row r="1047718" customFormat="false" ht="12.8" hidden="false" customHeight="false" outlineLevel="0" collapsed="false"/>
    <row r="1047719" customFormat="false" ht="12.8" hidden="false" customHeight="false" outlineLevel="0" collapsed="false"/>
    <row r="1047720" customFormat="false" ht="12.8" hidden="false" customHeight="false" outlineLevel="0" collapsed="false"/>
    <row r="1047721" customFormat="false" ht="12.8" hidden="false" customHeight="false" outlineLevel="0" collapsed="false"/>
    <row r="1047722" customFormat="false" ht="12.8" hidden="false" customHeight="false" outlineLevel="0" collapsed="false"/>
    <row r="1047723" customFormat="false" ht="12.8" hidden="false" customHeight="false" outlineLevel="0" collapsed="false"/>
    <row r="1047724" customFormat="false" ht="12.8" hidden="false" customHeight="false" outlineLevel="0" collapsed="false"/>
    <row r="1047725" customFormat="false" ht="12.8" hidden="false" customHeight="false" outlineLevel="0" collapsed="false"/>
    <row r="1047726" customFormat="false" ht="12.8" hidden="false" customHeight="false" outlineLevel="0" collapsed="false"/>
    <row r="1047727" customFormat="false" ht="12.8" hidden="false" customHeight="false" outlineLevel="0" collapsed="false"/>
    <row r="1047728" customFormat="false" ht="12.8" hidden="false" customHeight="false" outlineLevel="0" collapsed="false"/>
    <row r="1047729" customFormat="false" ht="12.8" hidden="false" customHeight="false" outlineLevel="0" collapsed="false"/>
    <row r="1047730" customFormat="false" ht="12.8" hidden="false" customHeight="false" outlineLevel="0" collapsed="false"/>
    <row r="1047731" customFormat="false" ht="12.8" hidden="false" customHeight="false" outlineLevel="0" collapsed="false"/>
    <row r="1047732" customFormat="false" ht="12.8" hidden="false" customHeight="false" outlineLevel="0" collapsed="false"/>
    <row r="1047733" customFormat="false" ht="12.8" hidden="false" customHeight="false" outlineLevel="0" collapsed="false"/>
    <row r="1047734" customFormat="false" ht="12.8" hidden="false" customHeight="false" outlineLevel="0" collapsed="false"/>
    <row r="1047735" customFormat="false" ht="12.8" hidden="false" customHeight="false" outlineLevel="0" collapsed="false"/>
    <row r="1047736" customFormat="false" ht="12.8" hidden="false" customHeight="false" outlineLevel="0" collapsed="false"/>
    <row r="1047737" customFormat="false" ht="12.8" hidden="false" customHeight="false" outlineLevel="0" collapsed="false"/>
    <row r="1047738" customFormat="false" ht="12.8" hidden="false" customHeight="false" outlineLevel="0" collapsed="false"/>
    <row r="1047739" customFormat="false" ht="12.8" hidden="false" customHeight="false" outlineLevel="0" collapsed="false"/>
    <row r="1047740" customFormat="false" ht="12.8" hidden="false" customHeight="false" outlineLevel="0" collapsed="false"/>
    <row r="1047741" customFormat="false" ht="12.8" hidden="false" customHeight="false" outlineLevel="0" collapsed="false"/>
    <row r="1047742" customFormat="false" ht="12.8" hidden="false" customHeight="false" outlineLevel="0" collapsed="false"/>
    <row r="1047743" customFormat="false" ht="12.8" hidden="false" customHeight="false" outlineLevel="0" collapsed="false"/>
    <row r="1047744" customFormat="false" ht="12.8" hidden="false" customHeight="false" outlineLevel="0" collapsed="false"/>
    <row r="1047745" customFormat="false" ht="12.8" hidden="false" customHeight="false" outlineLevel="0" collapsed="false"/>
    <row r="1047746" customFormat="false" ht="12.8" hidden="false" customHeight="false" outlineLevel="0" collapsed="false"/>
    <row r="1047747" customFormat="false" ht="12.8" hidden="false" customHeight="false" outlineLevel="0" collapsed="false"/>
    <row r="1047748" customFormat="false" ht="12.8" hidden="false" customHeight="false" outlineLevel="0" collapsed="false"/>
    <row r="1047749" customFormat="false" ht="12.8" hidden="false" customHeight="false" outlineLevel="0" collapsed="false"/>
    <row r="1047750" customFormat="false" ht="12.8" hidden="false" customHeight="false" outlineLevel="0" collapsed="false"/>
    <row r="1047751" customFormat="false" ht="12.8" hidden="false" customHeight="false" outlineLevel="0" collapsed="false"/>
    <row r="1047752" customFormat="false" ht="12.8" hidden="false" customHeight="false" outlineLevel="0" collapsed="false"/>
    <row r="1047753" customFormat="false" ht="12.8" hidden="false" customHeight="false" outlineLevel="0" collapsed="false"/>
    <row r="1047754" customFormat="false" ht="12.8" hidden="false" customHeight="false" outlineLevel="0" collapsed="false"/>
    <row r="1047755" customFormat="false" ht="12.8" hidden="false" customHeight="false" outlineLevel="0" collapsed="false"/>
    <row r="1047756" customFormat="false" ht="12.8" hidden="false" customHeight="false" outlineLevel="0" collapsed="false"/>
    <row r="1047757" customFormat="false" ht="12.8" hidden="false" customHeight="false" outlineLevel="0" collapsed="false"/>
    <row r="1047758" customFormat="false" ht="12.8" hidden="false" customHeight="false" outlineLevel="0" collapsed="false"/>
    <row r="1047759" customFormat="false" ht="12.8" hidden="false" customHeight="false" outlineLevel="0" collapsed="false"/>
    <row r="1047760" customFormat="false" ht="12.8" hidden="false" customHeight="false" outlineLevel="0" collapsed="false"/>
    <row r="1047761" customFormat="false" ht="12.8" hidden="false" customHeight="false" outlineLevel="0" collapsed="false"/>
    <row r="1047762" customFormat="false" ht="12.8" hidden="false" customHeight="false" outlineLevel="0" collapsed="false"/>
    <row r="1047763" customFormat="false" ht="12.8" hidden="false" customHeight="false" outlineLevel="0" collapsed="false"/>
    <row r="1047764" customFormat="false" ht="12.8" hidden="false" customHeight="false" outlineLevel="0" collapsed="false"/>
    <row r="1047765" customFormat="false" ht="12.8" hidden="false" customHeight="false" outlineLevel="0" collapsed="false"/>
    <row r="1047766" customFormat="false" ht="12.8" hidden="false" customHeight="false" outlineLevel="0" collapsed="false"/>
    <row r="1047767" customFormat="false" ht="12.8" hidden="false" customHeight="false" outlineLevel="0" collapsed="false"/>
    <row r="1047768" customFormat="false" ht="12.8" hidden="false" customHeight="false" outlineLevel="0" collapsed="false"/>
    <row r="1047769" customFormat="false" ht="12.8" hidden="false" customHeight="false" outlineLevel="0" collapsed="false"/>
    <row r="1047770" customFormat="false" ht="12.8" hidden="false" customHeight="false" outlineLevel="0" collapsed="false"/>
    <row r="1047771" customFormat="false" ht="12.8" hidden="false" customHeight="false" outlineLevel="0" collapsed="false"/>
    <row r="1047772" customFormat="false" ht="12.8" hidden="false" customHeight="false" outlineLevel="0" collapsed="false"/>
    <row r="1047773" customFormat="false" ht="12.8" hidden="false" customHeight="false" outlineLevel="0" collapsed="false"/>
    <row r="1047774" customFormat="false" ht="12.8" hidden="false" customHeight="false" outlineLevel="0" collapsed="false"/>
    <row r="1047775" customFormat="false" ht="12.8" hidden="false" customHeight="false" outlineLevel="0" collapsed="false"/>
    <row r="1047776" customFormat="false" ht="12.8" hidden="false" customHeight="false" outlineLevel="0" collapsed="false"/>
    <row r="1047777" customFormat="false" ht="12.8" hidden="false" customHeight="false" outlineLevel="0" collapsed="false"/>
    <row r="1047778" customFormat="false" ht="12.8" hidden="false" customHeight="false" outlineLevel="0" collapsed="false"/>
    <row r="1047779" customFormat="false" ht="12.8" hidden="false" customHeight="false" outlineLevel="0" collapsed="false"/>
    <row r="1047780" customFormat="false" ht="12.8" hidden="false" customHeight="false" outlineLevel="0" collapsed="false"/>
    <row r="1047781" customFormat="false" ht="12.8" hidden="false" customHeight="false" outlineLevel="0" collapsed="false"/>
    <row r="1047782" customFormat="false" ht="12.8" hidden="false" customHeight="false" outlineLevel="0" collapsed="false"/>
    <row r="1047783" customFormat="false" ht="12.8" hidden="false" customHeight="false" outlineLevel="0" collapsed="false"/>
    <row r="1047784" customFormat="false" ht="12.8" hidden="false" customHeight="false" outlineLevel="0" collapsed="false"/>
    <row r="1047785" customFormat="false" ht="12.8" hidden="false" customHeight="false" outlineLevel="0" collapsed="false"/>
    <row r="1047786" customFormat="false" ht="12.8" hidden="false" customHeight="false" outlineLevel="0" collapsed="false"/>
    <row r="1047787" customFormat="false" ht="12.8" hidden="false" customHeight="false" outlineLevel="0" collapsed="false"/>
    <row r="1047788" customFormat="false" ht="12.8" hidden="false" customHeight="false" outlineLevel="0" collapsed="false"/>
    <row r="1047789" customFormat="false" ht="12.8" hidden="false" customHeight="false" outlineLevel="0" collapsed="false"/>
    <row r="1047790" customFormat="false" ht="12.8" hidden="false" customHeight="false" outlineLevel="0" collapsed="false"/>
    <row r="1047791" customFormat="false" ht="12.8" hidden="false" customHeight="false" outlineLevel="0" collapsed="false"/>
    <row r="1047792" customFormat="false" ht="12.8" hidden="false" customHeight="false" outlineLevel="0" collapsed="false"/>
    <row r="1047793" customFormat="false" ht="12.8" hidden="false" customHeight="false" outlineLevel="0" collapsed="false"/>
    <row r="1047794" customFormat="false" ht="12.8" hidden="false" customHeight="false" outlineLevel="0" collapsed="false"/>
    <row r="1047795" customFormat="false" ht="12.8" hidden="false" customHeight="false" outlineLevel="0" collapsed="false"/>
    <row r="1047796" customFormat="false" ht="12.8" hidden="false" customHeight="false" outlineLevel="0" collapsed="false"/>
    <row r="1047797" customFormat="false" ht="12.8" hidden="false" customHeight="false" outlineLevel="0" collapsed="false"/>
    <row r="1047798" customFormat="false" ht="12.8" hidden="false" customHeight="false" outlineLevel="0" collapsed="false"/>
    <row r="1047799" customFormat="false" ht="12.8" hidden="false" customHeight="false" outlineLevel="0" collapsed="false"/>
    <row r="1047800" customFormat="false" ht="12.8" hidden="false" customHeight="false" outlineLevel="0" collapsed="false"/>
    <row r="1047801" customFormat="false" ht="12.8" hidden="false" customHeight="false" outlineLevel="0" collapsed="false"/>
    <row r="1047802" customFormat="false" ht="12.8" hidden="false" customHeight="false" outlineLevel="0" collapsed="false"/>
    <row r="1047803" customFormat="false" ht="12.8" hidden="false" customHeight="false" outlineLevel="0" collapsed="false"/>
    <row r="1047804" customFormat="false" ht="12.8" hidden="false" customHeight="false" outlineLevel="0" collapsed="false"/>
    <row r="1047805" customFormat="false" ht="12.8" hidden="false" customHeight="false" outlineLevel="0" collapsed="false"/>
    <row r="1047806" customFormat="false" ht="12.8" hidden="false" customHeight="false" outlineLevel="0" collapsed="false"/>
    <row r="1047807" customFormat="false" ht="12.8" hidden="false" customHeight="false" outlineLevel="0" collapsed="false"/>
    <row r="1047808" customFormat="false" ht="12.8" hidden="false" customHeight="false" outlineLevel="0" collapsed="false"/>
    <row r="1047809" customFormat="false" ht="12.8" hidden="false" customHeight="false" outlineLevel="0" collapsed="false"/>
    <row r="1047810" customFormat="false" ht="12.8" hidden="false" customHeight="false" outlineLevel="0" collapsed="false"/>
    <row r="1047811" customFormat="false" ht="12.8" hidden="false" customHeight="false" outlineLevel="0" collapsed="false"/>
    <row r="1047812" customFormat="false" ht="12.8" hidden="false" customHeight="false" outlineLevel="0" collapsed="false"/>
    <row r="1047813" customFormat="false" ht="12.8" hidden="false" customHeight="false" outlineLevel="0" collapsed="false"/>
    <row r="1047814" customFormat="false" ht="12.8" hidden="false" customHeight="false" outlineLevel="0" collapsed="false"/>
    <row r="1047815" customFormat="false" ht="12.8" hidden="false" customHeight="false" outlineLevel="0" collapsed="false"/>
    <row r="1047816" customFormat="false" ht="12.8" hidden="false" customHeight="false" outlineLevel="0" collapsed="false"/>
    <row r="1047817" customFormat="false" ht="12.8" hidden="false" customHeight="false" outlineLevel="0" collapsed="false"/>
    <row r="1047818" customFormat="false" ht="12.8" hidden="false" customHeight="false" outlineLevel="0" collapsed="false"/>
    <row r="1047819" customFormat="false" ht="12.8" hidden="false" customHeight="false" outlineLevel="0" collapsed="false"/>
    <row r="1047820" customFormat="false" ht="12.8" hidden="false" customHeight="false" outlineLevel="0" collapsed="false"/>
    <row r="1047821" customFormat="false" ht="12.8" hidden="false" customHeight="false" outlineLevel="0" collapsed="false"/>
    <row r="1047822" customFormat="false" ht="12.8" hidden="false" customHeight="false" outlineLevel="0" collapsed="false"/>
    <row r="1047823" customFormat="false" ht="12.8" hidden="false" customHeight="false" outlineLevel="0" collapsed="false"/>
    <row r="1047824" customFormat="false" ht="12.8" hidden="false" customHeight="false" outlineLevel="0" collapsed="false"/>
    <row r="1047825" customFormat="false" ht="12.8" hidden="false" customHeight="false" outlineLevel="0" collapsed="false"/>
    <row r="1047826" customFormat="false" ht="12.8" hidden="false" customHeight="false" outlineLevel="0" collapsed="false"/>
    <row r="1047827" customFormat="false" ht="12.8" hidden="false" customHeight="false" outlineLevel="0" collapsed="false"/>
    <row r="1047828" customFormat="false" ht="12.8" hidden="false" customHeight="false" outlineLevel="0" collapsed="false"/>
    <row r="1047829" customFormat="false" ht="12.8" hidden="false" customHeight="false" outlineLevel="0" collapsed="false"/>
    <row r="1047830" customFormat="false" ht="12.8" hidden="false" customHeight="false" outlineLevel="0" collapsed="false"/>
    <row r="1047831" customFormat="false" ht="12.8" hidden="false" customHeight="false" outlineLevel="0" collapsed="false"/>
    <row r="1047832" customFormat="false" ht="12.8" hidden="false" customHeight="false" outlineLevel="0" collapsed="false"/>
    <row r="1047833" customFormat="false" ht="12.8" hidden="false" customHeight="false" outlineLevel="0" collapsed="false"/>
    <row r="1047834" customFormat="false" ht="12.8" hidden="false" customHeight="false" outlineLevel="0" collapsed="false"/>
    <row r="1047835" customFormat="false" ht="12.8" hidden="false" customHeight="false" outlineLevel="0" collapsed="false"/>
    <row r="1047836" customFormat="false" ht="12.8" hidden="false" customHeight="false" outlineLevel="0" collapsed="false"/>
    <row r="1047837" customFormat="false" ht="12.8" hidden="false" customHeight="false" outlineLevel="0" collapsed="false"/>
    <row r="1047838" customFormat="false" ht="12.8" hidden="false" customHeight="false" outlineLevel="0" collapsed="false"/>
    <row r="1047839" customFormat="false" ht="12.8" hidden="false" customHeight="false" outlineLevel="0" collapsed="false"/>
    <row r="1047840" customFormat="false" ht="12.8" hidden="false" customHeight="false" outlineLevel="0" collapsed="false"/>
    <row r="1047841" customFormat="false" ht="12.8" hidden="false" customHeight="false" outlineLevel="0" collapsed="false"/>
    <row r="1047842" customFormat="false" ht="12.8" hidden="false" customHeight="false" outlineLevel="0" collapsed="false"/>
    <row r="1047843" customFormat="false" ht="12.8" hidden="false" customHeight="false" outlineLevel="0" collapsed="false"/>
    <row r="1047844" customFormat="false" ht="12.8" hidden="false" customHeight="false" outlineLevel="0" collapsed="false"/>
    <row r="1047845" customFormat="false" ht="12.8" hidden="false" customHeight="false" outlineLevel="0" collapsed="false"/>
    <row r="1047846" customFormat="false" ht="12.8" hidden="false" customHeight="false" outlineLevel="0" collapsed="false"/>
    <row r="1047847" customFormat="false" ht="12.8" hidden="false" customHeight="false" outlineLevel="0" collapsed="false"/>
    <row r="1047848" customFormat="false" ht="12.8" hidden="false" customHeight="false" outlineLevel="0" collapsed="false"/>
    <row r="1047849" customFormat="false" ht="12.8" hidden="false" customHeight="false" outlineLevel="0" collapsed="false"/>
    <row r="1047850" customFormat="false" ht="12.8" hidden="false" customHeight="false" outlineLevel="0" collapsed="false"/>
    <row r="1047851" customFormat="false" ht="12.8" hidden="false" customHeight="false" outlineLevel="0" collapsed="false"/>
    <row r="1047852" customFormat="false" ht="12.8" hidden="false" customHeight="false" outlineLevel="0" collapsed="false"/>
    <row r="1047853" customFormat="false" ht="12.8" hidden="false" customHeight="false" outlineLevel="0" collapsed="false"/>
    <row r="1047854" customFormat="false" ht="12.8" hidden="false" customHeight="false" outlineLevel="0" collapsed="false"/>
    <row r="1047855" customFormat="false" ht="12.8" hidden="false" customHeight="false" outlineLevel="0" collapsed="false"/>
    <row r="1047856" customFormat="false" ht="12.8" hidden="false" customHeight="false" outlineLevel="0" collapsed="false"/>
    <row r="1047857" customFormat="false" ht="12.8" hidden="false" customHeight="false" outlineLevel="0" collapsed="false"/>
    <row r="1047858" customFormat="false" ht="12.8" hidden="false" customHeight="false" outlineLevel="0" collapsed="false"/>
    <row r="1047859" customFormat="false" ht="12.8" hidden="false" customHeight="false" outlineLevel="0" collapsed="false"/>
    <row r="1047860" customFormat="false" ht="12.8" hidden="false" customHeight="false" outlineLevel="0" collapsed="false"/>
    <row r="1047861" customFormat="false" ht="12.8" hidden="false" customHeight="false" outlineLevel="0" collapsed="false"/>
    <row r="1047862" customFormat="false" ht="12.8" hidden="false" customHeight="false" outlineLevel="0" collapsed="false"/>
    <row r="1047863" customFormat="false" ht="12.8" hidden="false" customHeight="false" outlineLevel="0" collapsed="false"/>
    <row r="1047864" customFormat="false" ht="12.8" hidden="false" customHeight="false" outlineLevel="0" collapsed="false"/>
    <row r="1047865" customFormat="false" ht="12.8" hidden="false" customHeight="false" outlineLevel="0" collapsed="false"/>
    <row r="1047866" customFormat="false" ht="12.8" hidden="false" customHeight="false" outlineLevel="0" collapsed="false"/>
    <row r="1047867" customFormat="false" ht="12.8" hidden="false" customHeight="false" outlineLevel="0" collapsed="false"/>
    <row r="1047868" customFormat="false" ht="12.8" hidden="false" customHeight="false" outlineLevel="0" collapsed="false"/>
    <row r="1047869" customFormat="false" ht="12.8" hidden="false" customHeight="false" outlineLevel="0" collapsed="false"/>
    <row r="1047870" customFormat="false" ht="12.8" hidden="false" customHeight="false" outlineLevel="0" collapsed="false"/>
    <row r="1047871" customFormat="false" ht="12.8" hidden="false" customHeight="false" outlineLevel="0" collapsed="false"/>
    <row r="1047872" customFormat="false" ht="12.8" hidden="false" customHeight="false" outlineLevel="0" collapsed="false"/>
    <row r="1047873" customFormat="false" ht="12.8" hidden="false" customHeight="false" outlineLevel="0" collapsed="false"/>
    <row r="1047874" customFormat="false" ht="12.8" hidden="false" customHeight="false" outlineLevel="0" collapsed="false"/>
    <row r="1047875" customFormat="false" ht="12.8" hidden="false" customHeight="false" outlineLevel="0" collapsed="false"/>
    <row r="1047876" customFormat="false" ht="12.8" hidden="false" customHeight="false" outlineLevel="0" collapsed="false"/>
    <row r="1047877" customFormat="false" ht="12.8" hidden="false" customHeight="false" outlineLevel="0" collapsed="false"/>
    <row r="1047878" customFormat="false" ht="12.8" hidden="false" customHeight="false" outlineLevel="0" collapsed="false"/>
    <row r="1047879" customFormat="false" ht="12.8" hidden="false" customHeight="false" outlineLevel="0" collapsed="false"/>
    <row r="1047880" customFormat="false" ht="12.8" hidden="false" customHeight="false" outlineLevel="0" collapsed="false"/>
    <row r="1047881" customFormat="false" ht="12.8" hidden="false" customHeight="false" outlineLevel="0" collapsed="false"/>
    <row r="1047882" customFormat="false" ht="12.8" hidden="false" customHeight="false" outlineLevel="0" collapsed="false"/>
    <row r="1047883" customFormat="false" ht="12.8" hidden="false" customHeight="false" outlineLevel="0" collapsed="false"/>
    <row r="1047884" customFormat="false" ht="12.8" hidden="false" customHeight="false" outlineLevel="0" collapsed="false"/>
    <row r="1047885" customFormat="false" ht="12.8" hidden="false" customHeight="false" outlineLevel="0" collapsed="false"/>
    <row r="1047886" customFormat="false" ht="12.8" hidden="false" customHeight="false" outlineLevel="0" collapsed="false"/>
    <row r="1047887" customFormat="false" ht="12.8" hidden="false" customHeight="false" outlineLevel="0" collapsed="false"/>
    <row r="1047888" customFormat="false" ht="12.8" hidden="false" customHeight="false" outlineLevel="0" collapsed="false"/>
    <row r="1047889" customFormat="false" ht="12.8" hidden="false" customHeight="false" outlineLevel="0" collapsed="false"/>
    <row r="1047890" customFormat="false" ht="12.8" hidden="false" customHeight="false" outlineLevel="0" collapsed="false"/>
    <row r="1047891" customFormat="false" ht="12.8" hidden="false" customHeight="false" outlineLevel="0" collapsed="false"/>
    <row r="1047892" customFormat="false" ht="12.8" hidden="false" customHeight="false" outlineLevel="0" collapsed="false"/>
    <row r="1047893" customFormat="false" ht="12.8" hidden="false" customHeight="false" outlineLevel="0" collapsed="false"/>
    <row r="1047894" customFormat="false" ht="12.8" hidden="false" customHeight="false" outlineLevel="0" collapsed="false"/>
    <row r="1047895" customFormat="false" ht="12.8" hidden="false" customHeight="false" outlineLevel="0" collapsed="false"/>
    <row r="1047896" customFormat="false" ht="12.8" hidden="false" customHeight="false" outlineLevel="0" collapsed="false"/>
    <row r="1047897" customFormat="false" ht="12.8" hidden="false" customHeight="false" outlineLevel="0" collapsed="false"/>
    <row r="1047898" customFormat="false" ht="12.8" hidden="false" customHeight="false" outlineLevel="0" collapsed="false"/>
    <row r="1047899" customFormat="false" ht="12.8" hidden="false" customHeight="false" outlineLevel="0" collapsed="false"/>
    <row r="1047900" customFormat="false" ht="12.8" hidden="false" customHeight="false" outlineLevel="0" collapsed="false"/>
    <row r="1047901" customFormat="false" ht="12.8" hidden="false" customHeight="false" outlineLevel="0" collapsed="false"/>
    <row r="1047902" customFormat="false" ht="12.8" hidden="false" customHeight="false" outlineLevel="0" collapsed="false"/>
    <row r="1047903" customFormat="false" ht="12.8" hidden="false" customHeight="false" outlineLevel="0" collapsed="false"/>
    <row r="1047904" customFormat="false" ht="12.8" hidden="false" customHeight="false" outlineLevel="0" collapsed="false"/>
    <row r="1047905" customFormat="false" ht="12.8" hidden="false" customHeight="false" outlineLevel="0" collapsed="false"/>
    <row r="1047906" customFormat="false" ht="12.8" hidden="false" customHeight="false" outlineLevel="0" collapsed="false"/>
    <row r="1047907" customFormat="false" ht="12.8" hidden="false" customHeight="false" outlineLevel="0" collapsed="false"/>
    <row r="1047908" customFormat="false" ht="12.8" hidden="false" customHeight="false" outlineLevel="0" collapsed="false"/>
    <row r="1047909" customFormat="false" ht="12.8" hidden="false" customHeight="false" outlineLevel="0" collapsed="false"/>
    <row r="1047910" customFormat="false" ht="12.8" hidden="false" customHeight="false" outlineLevel="0" collapsed="false"/>
    <row r="1047911" customFormat="false" ht="12.8" hidden="false" customHeight="false" outlineLevel="0" collapsed="false"/>
    <row r="1047912" customFormat="false" ht="12.8" hidden="false" customHeight="false" outlineLevel="0" collapsed="false"/>
    <row r="1047913" customFormat="false" ht="12.8" hidden="false" customHeight="false" outlineLevel="0" collapsed="false"/>
    <row r="1047914" customFormat="false" ht="12.8" hidden="false" customHeight="false" outlineLevel="0" collapsed="false"/>
    <row r="1047915" customFormat="false" ht="12.8" hidden="false" customHeight="false" outlineLevel="0" collapsed="false"/>
    <row r="1047916" customFormat="false" ht="12.8" hidden="false" customHeight="false" outlineLevel="0" collapsed="false"/>
    <row r="1047917" customFormat="false" ht="12.8" hidden="false" customHeight="false" outlineLevel="0" collapsed="false"/>
    <row r="1047918" customFormat="false" ht="12.8" hidden="false" customHeight="false" outlineLevel="0" collapsed="false"/>
    <row r="1047919" customFormat="false" ht="12.8" hidden="false" customHeight="false" outlineLevel="0" collapsed="false"/>
    <row r="1047920" customFormat="false" ht="12.8" hidden="false" customHeight="false" outlineLevel="0" collapsed="false"/>
    <row r="1047921" customFormat="false" ht="12.8" hidden="false" customHeight="false" outlineLevel="0" collapsed="false"/>
    <row r="1047922" customFormat="false" ht="12.8" hidden="false" customHeight="false" outlineLevel="0" collapsed="false"/>
    <row r="1047923" customFormat="false" ht="12.8" hidden="false" customHeight="false" outlineLevel="0" collapsed="false"/>
    <row r="1047924" customFormat="false" ht="12.8" hidden="false" customHeight="false" outlineLevel="0" collapsed="false"/>
    <row r="1047925" customFormat="false" ht="12.8" hidden="false" customHeight="false" outlineLevel="0" collapsed="false"/>
    <row r="1047926" customFormat="false" ht="12.8" hidden="false" customHeight="false" outlineLevel="0" collapsed="false"/>
    <row r="1047927" customFormat="false" ht="12.8" hidden="false" customHeight="false" outlineLevel="0" collapsed="false"/>
    <row r="1047928" customFormat="false" ht="12.8" hidden="false" customHeight="false" outlineLevel="0" collapsed="false"/>
    <row r="1047929" customFormat="false" ht="12.8" hidden="false" customHeight="false" outlineLevel="0" collapsed="false"/>
    <row r="1047930" customFormat="false" ht="12.8" hidden="false" customHeight="false" outlineLevel="0" collapsed="false"/>
    <row r="1047931" customFormat="false" ht="12.8" hidden="false" customHeight="false" outlineLevel="0" collapsed="false"/>
    <row r="1047932" customFormat="false" ht="12.8" hidden="false" customHeight="false" outlineLevel="0" collapsed="false"/>
    <row r="1047933" customFormat="false" ht="12.8" hidden="false" customHeight="false" outlineLevel="0" collapsed="false"/>
    <row r="1047934" customFormat="false" ht="12.8" hidden="false" customHeight="false" outlineLevel="0" collapsed="false"/>
    <row r="1047935" customFormat="false" ht="12.8" hidden="false" customHeight="false" outlineLevel="0" collapsed="false"/>
    <row r="1047936" customFormat="false" ht="12.8" hidden="false" customHeight="false" outlineLevel="0" collapsed="false"/>
    <row r="1047937" customFormat="false" ht="12.8" hidden="false" customHeight="false" outlineLevel="0" collapsed="false"/>
    <row r="1047938" customFormat="false" ht="12.8" hidden="false" customHeight="false" outlineLevel="0" collapsed="false"/>
    <row r="1047939" customFormat="false" ht="12.8" hidden="false" customHeight="false" outlineLevel="0" collapsed="false"/>
    <row r="1047940" customFormat="false" ht="12.8" hidden="false" customHeight="false" outlineLevel="0" collapsed="false"/>
    <row r="1047941" customFormat="false" ht="12.8" hidden="false" customHeight="false" outlineLevel="0" collapsed="false"/>
    <row r="1047942" customFormat="false" ht="12.8" hidden="false" customHeight="false" outlineLevel="0" collapsed="false"/>
    <row r="1047943" customFormat="false" ht="12.8" hidden="false" customHeight="false" outlineLevel="0" collapsed="false"/>
    <row r="1047944" customFormat="false" ht="12.8" hidden="false" customHeight="false" outlineLevel="0" collapsed="false"/>
    <row r="1047945" customFormat="false" ht="12.8" hidden="false" customHeight="false" outlineLevel="0" collapsed="false"/>
    <row r="1047946" customFormat="false" ht="12.8" hidden="false" customHeight="false" outlineLevel="0" collapsed="false"/>
    <row r="1047947" customFormat="false" ht="12.8" hidden="false" customHeight="false" outlineLevel="0" collapsed="false"/>
    <row r="1047948" customFormat="false" ht="12.8" hidden="false" customHeight="false" outlineLevel="0" collapsed="false"/>
    <row r="1047949" customFormat="false" ht="12.8" hidden="false" customHeight="false" outlineLevel="0" collapsed="false"/>
    <row r="1047950" customFormat="false" ht="12.8" hidden="false" customHeight="false" outlineLevel="0" collapsed="false"/>
    <row r="1047951" customFormat="false" ht="12.8" hidden="false" customHeight="false" outlineLevel="0" collapsed="false"/>
    <row r="1047952" customFormat="false" ht="12.8" hidden="false" customHeight="false" outlineLevel="0" collapsed="false"/>
    <row r="1047953" customFormat="false" ht="12.8" hidden="false" customHeight="false" outlineLevel="0" collapsed="false"/>
    <row r="1047954" customFormat="false" ht="12.8" hidden="false" customHeight="false" outlineLevel="0" collapsed="false"/>
    <row r="1047955" customFormat="false" ht="12.8" hidden="false" customHeight="false" outlineLevel="0" collapsed="false"/>
    <row r="1047956" customFormat="false" ht="12.8" hidden="false" customHeight="false" outlineLevel="0" collapsed="false"/>
    <row r="1047957" customFormat="false" ht="12.8" hidden="false" customHeight="false" outlineLevel="0" collapsed="false"/>
    <row r="1047958" customFormat="false" ht="12.8" hidden="false" customHeight="false" outlineLevel="0" collapsed="false"/>
    <row r="1047959" customFormat="false" ht="12.8" hidden="false" customHeight="false" outlineLevel="0" collapsed="false"/>
    <row r="1047960" customFormat="false" ht="12.8" hidden="false" customHeight="false" outlineLevel="0" collapsed="false"/>
    <row r="1047961" customFormat="false" ht="12.8" hidden="false" customHeight="false" outlineLevel="0" collapsed="false"/>
    <row r="1047962" customFormat="false" ht="12.8" hidden="false" customHeight="false" outlineLevel="0" collapsed="false"/>
    <row r="1047963" customFormat="false" ht="12.8" hidden="false" customHeight="false" outlineLevel="0" collapsed="false"/>
    <row r="1047964" customFormat="false" ht="12.8" hidden="false" customHeight="false" outlineLevel="0" collapsed="false"/>
    <row r="1047965" customFormat="false" ht="12.8" hidden="false" customHeight="false" outlineLevel="0" collapsed="false"/>
    <row r="1047966" customFormat="false" ht="12.8" hidden="false" customHeight="false" outlineLevel="0" collapsed="false"/>
    <row r="1047967" customFormat="false" ht="12.8" hidden="false" customHeight="false" outlineLevel="0" collapsed="false"/>
    <row r="1047968" customFormat="false" ht="12.8" hidden="false" customHeight="false" outlineLevel="0" collapsed="false"/>
    <row r="1047969" customFormat="false" ht="12.8" hidden="false" customHeight="false" outlineLevel="0" collapsed="false"/>
    <row r="1047970" customFormat="false" ht="12.8" hidden="false" customHeight="false" outlineLevel="0" collapsed="false"/>
    <row r="1047971" customFormat="false" ht="12.8" hidden="false" customHeight="false" outlineLevel="0" collapsed="false"/>
    <row r="1047972" customFormat="false" ht="12.8" hidden="false" customHeight="false" outlineLevel="0" collapsed="false"/>
    <row r="1047973" customFormat="false" ht="12.8" hidden="false" customHeight="false" outlineLevel="0" collapsed="false"/>
    <row r="1047974" customFormat="false" ht="12.8" hidden="false" customHeight="false" outlineLevel="0" collapsed="false"/>
    <row r="1047975" customFormat="false" ht="12.8" hidden="false" customHeight="false" outlineLevel="0" collapsed="false"/>
    <row r="1047976" customFormat="false" ht="12.8" hidden="false" customHeight="false" outlineLevel="0" collapsed="false"/>
    <row r="1047977" customFormat="false" ht="12.8" hidden="false" customHeight="false" outlineLevel="0" collapsed="false"/>
    <row r="1047978" customFormat="false" ht="12.8" hidden="false" customHeight="false" outlineLevel="0" collapsed="false"/>
    <row r="1047979" customFormat="false" ht="12.8" hidden="false" customHeight="false" outlineLevel="0" collapsed="false"/>
    <row r="1047980" customFormat="false" ht="12.8" hidden="false" customHeight="false" outlineLevel="0" collapsed="false"/>
    <row r="1047981" customFormat="false" ht="12.8" hidden="false" customHeight="false" outlineLevel="0" collapsed="false"/>
    <row r="1047982" customFormat="false" ht="12.8" hidden="false" customHeight="false" outlineLevel="0" collapsed="false"/>
    <row r="1047983" customFormat="false" ht="12.8" hidden="false" customHeight="false" outlineLevel="0" collapsed="false"/>
    <row r="1047984" customFormat="false" ht="12.8" hidden="false" customHeight="false" outlineLevel="0" collapsed="false"/>
    <row r="1047985" customFormat="false" ht="12.8" hidden="false" customHeight="false" outlineLevel="0" collapsed="false"/>
    <row r="1047986" customFormat="false" ht="12.8" hidden="false" customHeight="false" outlineLevel="0" collapsed="false"/>
    <row r="1047987" customFormat="false" ht="12.8" hidden="false" customHeight="false" outlineLevel="0" collapsed="false"/>
    <row r="1047988" customFormat="false" ht="12.8" hidden="false" customHeight="false" outlineLevel="0" collapsed="false"/>
    <row r="1047989" customFormat="false" ht="12.8" hidden="false" customHeight="false" outlineLevel="0" collapsed="false"/>
    <row r="1047990" customFormat="false" ht="12.8" hidden="false" customHeight="false" outlineLevel="0" collapsed="false"/>
    <row r="1047991" customFormat="false" ht="12.8" hidden="false" customHeight="false" outlineLevel="0" collapsed="false"/>
    <row r="1047992" customFormat="false" ht="12.8" hidden="false" customHeight="false" outlineLevel="0" collapsed="false"/>
    <row r="1047993" customFormat="false" ht="12.8" hidden="false" customHeight="false" outlineLevel="0" collapsed="false"/>
    <row r="1047994" customFormat="false" ht="12.8" hidden="false" customHeight="false" outlineLevel="0" collapsed="false"/>
    <row r="1047995" customFormat="false" ht="12.8" hidden="false" customHeight="false" outlineLevel="0" collapsed="false"/>
    <row r="1047996" customFormat="false" ht="12.8" hidden="false" customHeight="false" outlineLevel="0" collapsed="false"/>
    <row r="1047997" customFormat="false" ht="12.8" hidden="false" customHeight="false" outlineLevel="0" collapsed="false"/>
    <row r="1047998" customFormat="false" ht="12.8" hidden="false" customHeight="false" outlineLevel="0" collapsed="false"/>
    <row r="1047999" customFormat="false" ht="12.8" hidden="false" customHeight="false" outlineLevel="0" collapsed="false"/>
    <row r="1048000" customFormat="false" ht="12.8" hidden="false" customHeight="false" outlineLevel="0" collapsed="false"/>
    <row r="1048001" customFormat="false" ht="12.8" hidden="false" customHeight="false" outlineLevel="0" collapsed="false"/>
    <row r="1048002" customFormat="false" ht="12.8" hidden="false" customHeight="false" outlineLevel="0" collapsed="false"/>
    <row r="1048003" customFormat="false" ht="12.8" hidden="false" customHeight="false" outlineLevel="0" collapsed="false"/>
    <row r="1048004" customFormat="false" ht="12.8" hidden="false" customHeight="false" outlineLevel="0" collapsed="false"/>
    <row r="1048005" customFormat="false" ht="12.8" hidden="false" customHeight="false" outlineLevel="0" collapsed="false"/>
    <row r="1048006" customFormat="false" ht="12.8" hidden="false" customHeight="false" outlineLevel="0" collapsed="false"/>
    <row r="1048007" customFormat="false" ht="12.8" hidden="false" customHeight="false" outlineLevel="0" collapsed="false"/>
    <row r="1048008" customFormat="false" ht="12.8" hidden="false" customHeight="false" outlineLevel="0" collapsed="false"/>
    <row r="1048009" customFormat="false" ht="12.8" hidden="false" customHeight="false" outlineLevel="0" collapsed="false"/>
    <row r="1048010" customFormat="false" ht="12.8" hidden="false" customHeight="false" outlineLevel="0" collapsed="false"/>
    <row r="1048011" customFormat="false" ht="12.8" hidden="false" customHeight="false" outlineLevel="0" collapsed="false"/>
    <row r="1048012" customFormat="false" ht="12.8" hidden="false" customHeight="false" outlineLevel="0" collapsed="false"/>
    <row r="1048013" customFormat="false" ht="12.8" hidden="false" customHeight="false" outlineLevel="0" collapsed="false"/>
    <row r="1048014" customFormat="false" ht="12.8" hidden="false" customHeight="false" outlineLevel="0" collapsed="false"/>
    <row r="1048015" customFormat="false" ht="12.8" hidden="false" customHeight="false" outlineLevel="0" collapsed="false"/>
    <row r="1048016" customFormat="false" ht="12.8" hidden="false" customHeight="false" outlineLevel="0" collapsed="false"/>
    <row r="1048017" customFormat="false" ht="12.8" hidden="false" customHeight="false" outlineLevel="0" collapsed="false"/>
    <row r="1048018" customFormat="false" ht="12.8" hidden="false" customHeight="false" outlineLevel="0" collapsed="false"/>
    <row r="1048019" customFormat="false" ht="12.8" hidden="false" customHeight="false" outlineLevel="0" collapsed="false"/>
    <row r="1048020" customFormat="false" ht="12.8" hidden="false" customHeight="false" outlineLevel="0" collapsed="false"/>
    <row r="1048021" customFormat="false" ht="12.8" hidden="false" customHeight="false" outlineLevel="0" collapsed="false"/>
    <row r="1048022" customFormat="false" ht="12.8" hidden="false" customHeight="false" outlineLevel="0" collapsed="false"/>
    <row r="1048023" customFormat="false" ht="12.8" hidden="false" customHeight="false" outlineLevel="0" collapsed="false"/>
    <row r="1048024" customFormat="false" ht="12.8" hidden="false" customHeight="false" outlineLevel="0" collapsed="false"/>
    <row r="1048025" customFormat="false" ht="12.8" hidden="false" customHeight="false" outlineLevel="0" collapsed="false"/>
    <row r="1048026" customFormat="false" ht="12.8" hidden="false" customHeight="false" outlineLevel="0" collapsed="false"/>
    <row r="1048027" customFormat="false" ht="12.8" hidden="false" customHeight="false" outlineLevel="0" collapsed="false"/>
    <row r="1048028" customFormat="false" ht="12.8" hidden="false" customHeight="false" outlineLevel="0" collapsed="false"/>
    <row r="1048029" customFormat="false" ht="12.8" hidden="false" customHeight="false" outlineLevel="0" collapsed="false"/>
    <row r="1048030" customFormat="false" ht="12.8" hidden="false" customHeight="false" outlineLevel="0" collapsed="false"/>
    <row r="1048031" customFormat="false" ht="12.8" hidden="false" customHeight="false" outlineLevel="0" collapsed="false"/>
    <row r="1048032" customFormat="false" ht="12.8" hidden="false" customHeight="false" outlineLevel="0" collapsed="false"/>
    <row r="1048033" customFormat="false" ht="12.8" hidden="false" customHeight="false" outlineLevel="0" collapsed="false"/>
    <row r="1048034" customFormat="false" ht="12.8" hidden="false" customHeight="false" outlineLevel="0" collapsed="false"/>
    <row r="1048035" customFormat="false" ht="12.8" hidden="false" customHeight="false" outlineLevel="0" collapsed="false"/>
    <row r="1048036" customFormat="false" ht="12.8" hidden="false" customHeight="false" outlineLevel="0" collapsed="false"/>
    <row r="1048037" customFormat="false" ht="12.8" hidden="false" customHeight="false" outlineLevel="0" collapsed="false"/>
    <row r="1048038" customFormat="false" ht="12.8" hidden="false" customHeight="false" outlineLevel="0" collapsed="false"/>
    <row r="1048039" customFormat="false" ht="12.8" hidden="false" customHeight="false" outlineLevel="0" collapsed="false"/>
    <row r="1048040" customFormat="false" ht="12.8" hidden="false" customHeight="false" outlineLevel="0" collapsed="false"/>
    <row r="1048041" customFormat="false" ht="12.8" hidden="false" customHeight="false" outlineLevel="0" collapsed="false"/>
    <row r="1048042" customFormat="false" ht="12.8" hidden="false" customHeight="false" outlineLevel="0" collapsed="false"/>
    <row r="1048043" customFormat="false" ht="12.8" hidden="false" customHeight="false" outlineLevel="0" collapsed="false"/>
    <row r="1048044" customFormat="false" ht="12.8" hidden="false" customHeight="false" outlineLevel="0" collapsed="false"/>
    <row r="1048045" customFormat="false" ht="12.8" hidden="false" customHeight="false" outlineLevel="0" collapsed="false"/>
    <row r="1048046" customFormat="false" ht="12.8" hidden="false" customHeight="false" outlineLevel="0" collapsed="false"/>
    <row r="1048047" customFormat="false" ht="12.8" hidden="false" customHeight="false" outlineLevel="0" collapsed="false"/>
    <row r="1048048" customFormat="false" ht="12.8" hidden="false" customHeight="false" outlineLevel="0" collapsed="false"/>
    <row r="1048049" customFormat="false" ht="12.8" hidden="false" customHeight="false" outlineLevel="0" collapsed="false"/>
    <row r="1048050" customFormat="false" ht="12.8" hidden="false" customHeight="false" outlineLevel="0" collapsed="false"/>
    <row r="1048051" customFormat="false" ht="12.8" hidden="false" customHeight="false" outlineLevel="0" collapsed="false"/>
    <row r="1048052" customFormat="false" ht="12.8" hidden="false" customHeight="false" outlineLevel="0" collapsed="false"/>
    <row r="1048053" customFormat="false" ht="12.8" hidden="false" customHeight="false" outlineLevel="0" collapsed="false"/>
    <row r="1048054" customFormat="false" ht="12.8" hidden="false" customHeight="false" outlineLevel="0" collapsed="false"/>
    <row r="1048055" customFormat="false" ht="12.8" hidden="false" customHeight="false" outlineLevel="0" collapsed="false"/>
    <row r="1048056" customFormat="false" ht="12.8" hidden="false" customHeight="false" outlineLevel="0" collapsed="false"/>
    <row r="1048057" customFormat="false" ht="12.8" hidden="false" customHeight="false" outlineLevel="0" collapsed="false"/>
    <row r="1048058" customFormat="false" ht="12.8" hidden="false" customHeight="false" outlineLevel="0" collapsed="false"/>
    <row r="1048059" customFormat="false" ht="12.8" hidden="false" customHeight="false" outlineLevel="0" collapsed="false"/>
    <row r="1048060" customFormat="false" ht="12.8" hidden="false" customHeight="false" outlineLevel="0" collapsed="false"/>
    <row r="1048061" customFormat="false" ht="12.8" hidden="false" customHeight="false" outlineLevel="0" collapsed="false"/>
    <row r="1048062" customFormat="false" ht="12.8" hidden="false" customHeight="false" outlineLevel="0" collapsed="false"/>
    <row r="1048063" customFormat="false" ht="12.8" hidden="false" customHeight="false" outlineLevel="0" collapsed="false"/>
    <row r="1048064" customFormat="false" ht="12.8" hidden="false" customHeight="false" outlineLevel="0" collapsed="false"/>
    <row r="1048065" customFormat="false" ht="12.8" hidden="false" customHeight="false" outlineLevel="0" collapsed="false"/>
    <row r="1048066" customFormat="false" ht="12.8" hidden="false" customHeight="false" outlineLevel="0" collapsed="false"/>
    <row r="1048067" customFormat="false" ht="12.8" hidden="false" customHeight="false" outlineLevel="0" collapsed="false"/>
    <row r="1048068" customFormat="false" ht="12.8" hidden="false" customHeight="false" outlineLevel="0" collapsed="false"/>
    <row r="1048069" customFormat="false" ht="12.8" hidden="false" customHeight="false" outlineLevel="0" collapsed="false"/>
    <row r="1048070" customFormat="false" ht="12.8" hidden="false" customHeight="false" outlineLevel="0" collapsed="false"/>
    <row r="1048071" customFormat="false" ht="12.8" hidden="false" customHeight="false" outlineLevel="0" collapsed="false"/>
    <row r="1048072" customFormat="false" ht="12.8" hidden="false" customHeight="false" outlineLevel="0" collapsed="false"/>
    <row r="1048073" customFormat="false" ht="12.8" hidden="false" customHeight="false" outlineLevel="0" collapsed="false"/>
    <row r="1048074" customFormat="false" ht="12.8" hidden="false" customHeight="false" outlineLevel="0" collapsed="false"/>
    <row r="1048075" customFormat="false" ht="12.8" hidden="false" customHeight="false" outlineLevel="0" collapsed="false"/>
    <row r="1048076" customFormat="false" ht="12.8" hidden="false" customHeight="false" outlineLevel="0" collapsed="false"/>
    <row r="1048077" customFormat="false" ht="12.8" hidden="false" customHeight="false" outlineLevel="0" collapsed="false"/>
    <row r="1048078" customFormat="false" ht="12.8" hidden="false" customHeight="false" outlineLevel="0" collapsed="false"/>
    <row r="1048079" customFormat="false" ht="12.8" hidden="false" customHeight="false" outlineLevel="0" collapsed="false"/>
    <row r="1048080" customFormat="false" ht="12.8" hidden="false" customHeight="false" outlineLevel="0" collapsed="false"/>
    <row r="1048081" customFormat="false" ht="12.8" hidden="false" customHeight="false" outlineLevel="0" collapsed="false"/>
    <row r="1048082" customFormat="false" ht="12.8" hidden="false" customHeight="false" outlineLevel="0" collapsed="false"/>
    <row r="1048083" customFormat="false" ht="12.8" hidden="false" customHeight="false" outlineLevel="0" collapsed="false"/>
    <row r="1048084" customFormat="false" ht="12.8" hidden="false" customHeight="false" outlineLevel="0" collapsed="false"/>
    <row r="1048085" customFormat="false" ht="12.8" hidden="false" customHeight="false" outlineLevel="0" collapsed="false"/>
    <row r="1048086" customFormat="false" ht="12.8" hidden="false" customHeight="false" outlineLevel="0" collapsed="false"/>
    <row r="1048087" customFormat="false" ht="12.8" hidden="false" customHeight="false" outlineLevel="0" collapsed="false"/>
    <row r="1048088" customFormat="false" ht="12.8" hidden="false" customHeight="false" outlineLevel="0" collapsed="false"/>
    <row r="1048089" customFormat="false" ht="12.8" hidden="false" customHeight="false" outlineLevel="0" collapsed="false"/>
    <row r="1048090" customFormat="false" ht="12.8" hidden="false" customHeight="false" outlineLevel="0" collapsed="false"/>
    <row r="1048091" customFormat="false" ht="12.8" hidden="false" customHeight="false" outlineLevel="0" collapsed="false"/>
    <row r="1048092" customFormat="false" ht="12.8" hidden="false" customHeight="false" outlineLevel="0" collapsed="false"/>
    <row r="1048093" customFormat="false" ht="12.8" hidden="false" customHeight="false" outlineLevel="0" collapsed="false"/>
    <row r="1048094" customFormat="false" ht="12.8" hidden="false" customHeight="false" outlineLevel="0" collapsed="false"/>
    <row r="1048095" customFormat="false" ht="12.8" hidden="false" customHeight="false" outlineLevel="0" collapsed="false"/>
    <row r="1048096" customFormat="false" ht="12.8" hidden="false" customHeight="false" outlineLevel="0" collapsed="false"/>
    <row r="1048097" customFormat="false" ht="12.8" hidden="false" customHeight="false" outlineLevel="0" collapsed="false"/>
    <row r="1048098" customFormat="false" ht="12.8" hidden="false" customHeight="false" outlineLevel="0" collapsed="false"/>
    <row r="1048099" customFormat="false" ht="12.8" hidden="false" customHeight="false" outlineLevel="0" collapsed="false"/>
    <row r="1048100" customFormat="false" ht="12.8" hidden="false" customHeight="false" outlineLevel="0" collapsed="false"/>
    <row r="1048101" customFormat="false" ht="12.8" hidden="false" customHeight="false" outlineLevel="0" collapsed="false"/>
    <row r="1048102" customFormat="false" ht="12.8" hidden="false" customHeight="false" outlineLevel="0" collapsed="false"/>
    <row r="1048103" customFormat="false" ht="12.8" hidden="false" customHeight="false" outlineLevel="0" collapsed="false"/>
    <row r="1048104" customFormat="false" ht="12.8" hidden="false" customHeight="false" outlineLevel="0" collapsed="false"/>
    <row r="1048105" customFormat="false" ht="12.8" hidden="false" customHeight="false" outlineLevel="0" collapsed="false"/>
    <row r="1048106" customFormat="false" ht="12.8" hidden="false" customHeight="false" outlineLevel="0" collapsed="false"/>
    <row r="1048107" customFormat="false" ht="12.8" hidden="false" customHeight="false" outlineLevel="0" collapsed="false"/>
    <row r="1048108" customFormat="false" ht="12.8" hidden="false" customHeight="false" outlineLevel="0" collapsed="false"/>
    <row r="1048109" customFormat="false" ht="12.8" hidden="false" customHeight="false" outlineLevel="0" collapsed="false"/>
    <row r="1048110" customFormat="false" ht="12.8" hidden="false" customHeight="false" outlineLevel="0" collapsed="false"/>
    <row r="1048111" customFormat="false" ht="12.8" hidden="false" customHeight="false" outlineLevel="0" collapsed="false"/>
    <row r="1048112" customFormat="false" ht="12.8" hidden="false" customHeight="false" outlineLevel="0" collapsed="false"/>
    <row r="1048113" customFormat="false" ht="12.8" hidden="false" customHeight="false" outlineLevel="0" collapsed="false"/>
    <row r="1048114" customFormat="false" ht="12.8" hidden="false" customHeight="false" outlineLevel="0" collapsed="false"/>
    <row r="1048115" customFormat="false" ht="12.8" hidden="false" customHeight="false" outlineLevel="0" collapsed="false"/>
    <row r="1048116" customFormat="false" ht="12.8" hidden="false" customHeight="false" outlineLevel="0" collapsed="false"/>
    <row r="1048117" customFormat="false" ht="12.8" hidden="false" customHeight="false" outlineLevel="0" collapsed="false"/>
    <row r="1048118" customFormat="false" ht="12.8" hidden="false" customHeight="false" outlineLevel="0" collapsed="false"/>
    <row r="1048119" customFormat="false" ht="12.8" hidden="false" customHeight="false" outlineLevel="0" collapsed="false"/>
    <row r="1048120" customFormat="false" ht="12.8" hidden="false" customHeight="false" outlineLevel="0" collapsed="false"/>
    <row r="1048121" customFormat="false" ht="12.8" hidden="false" customHeight="false" outlineLevel="0" collapsed="false"/>
    <row r="1048122" customFormat="false" ht="12.8" hidden="false" customHeight="false" outlineLevel="0" collapsed="false"/>
    <row r="1048123" customFormat="false" ht="12.8" hidden="false" customHeight="false" outlineLevel="0" collapsed="false"/>
    <row r="1048124" customFormat="false" ht="12.8" hidden="false" customHeight="false" outlineLevel="0" collapsed="false"/>
    <row r="1048125" customFormat="false" ht="12.8" hidden="false" customHeight="false" outlineLevel="0" collapsed="false"/>
    <row r="1048126" customFormat="false" ht="12.8" hidden="false" customHeight="false" outlineLevel="0" collapsed="false"/>
    <row r="1048127" customFormat="false" ht="12.8" hidden="false" customHeight="false" outlineLevel="0" collapsed="false"/>
    <row r="1048128" customFormat="false" ht="12.8" hidden="false" customHeight="false" outlineLevel="0" collapsed="false"/>
    <row r="1048129" customFormat="false" ht="12.8" hidden="false" customHeight="false" outlineLevel="0" collapsed="false"/>
    <row r="1048130" customFormat="false" ht="12.8" hidden="false" customHeight="false" outlineLevel="0" collapsed="false"/>
    <row r="1048131" customFormat="false" ht="12.8" hidden="false" customHeight="false" outlineLevel="0" collapsed="false"/>
    <row r="1048132" customFormat="false" ht="12.8" hidden="false" customHeight="false" outlineLevel="0" collapsed="false"/>
    <row r="1048133" customFormat="false" ht="12.8" hidden="false" customHeight="false" outlineLevel="0" collapsed="false"/>
    <row r="1048134" customFormat="false" ht="12.8" hidden="false" customHeight="false" outlineLevel="0" collapsed="false"/>
    <row r="1048135" customFormat="false" ht="12.8" hidden="false" customHeight="false" outlineLevel="0" collapsed="false"/>
    <row r="1048136" customFormat="false" ht="12.8" hidden="false" customHeight="false" outlineLevel="0" collapsed="false"/>
    <row r="1048137" customFormat="false" ht="12.8" hidden="false" customHeight="false" outlineLevel="0" collapsed="false"/>
    <row r="1048138" customFormat="false" ht="12.8" hidden="false" customHeight="false" outlineLevel="0" collapsed="false"/>
    <row r="1048139" customFormat="false" ht="12.8" hidden="false" customHeight="false" outlineLevel="0" collapsed="false"/>
    <row r="1048140" customFormat="false" ht="12.8" hidden="false" customHeight="false" outlineLevel="0" collapsed="false"/>
    <row r="1048141" customFormat="false" ht="12.8" hidden="false" customHeight="false" outlineLevel="0" collapsed="false"/>
    <row r="1048142" customFormat="false" ht="12.8" hidden="false" customHeight="false" outlineLevel="0" collapsed="false"/>
    <row r="1048143" customFormat="false" ht="12.8" hidden="false" customHeight="false" outlineLevel="0" collapsed="false"/>
    <row r="1048144" customFormat="false" ht="12.8" hidden="false" customHeight="false" outlineLevel="0" collapsed="false"/>
    <row r="1048145" customFormat="false" ht="12.8" hidden="false" customHeight="false" outlineLevel="0" collapsed="false"/>
    <row r="1048146" customFormat="false" ht="12.8" hidden="false" customHeight="false" outlineLevel="0" collapsed="false"/>
    <row r="1048147" customFormat="false" ht="12.8" hidden="false" customHeight="false" outlineLevel="0" collapsed="false"/>
    <row r="1048148" customFormat="false" ht="12.8" hidden="false" customHeight="false" outlineLevel="0" collapsed="false"/>
    <row r="1048149" customFormat="false" ht="12.8" hidden="false" customHeight="false" outlineLevel="0" collapsed="false"/>
    <row r="1048150" customFormat="false" ht="12.8" hidden="false" customHeight="false" outlineLevel="0" collapsed="false"/>
    <row r="1048151" customFormat="false" ht="12.8" hidden="false" customHeight="false" outlineLevel="0" collapsed="false"/>
    <row r="1048152" customFormat="false" ht="12.8" hidden="false" customHeight="false" outlineLevel="0" collapsed="false"/>
    <row r="1048153" customFormat="false" ht="12.8" hidden="false" customHeight="false" outlineLevel="0" collapsed="false"/>
    <row r="1048154" customFormat="false" ht="12.8" hidden="false" customHeight="false" outlineLevel="0" collapsed="false"/>
    <row r="1048155" customFormat="false" ht="12.8" hidden="false" customHeight="false" outlineLevel="0" collapsed="false"/>
    <row r="1048156" customFormat="false" ht="12.8" hidden="false" customHeight="false" outlineLevel="0" collapsed="false"/>
    <row r="1048157" customFormat="false" ht="12.8" hidden="false" customHeight="false" outlineLevel="0" collapsed="false"/>
    <row r="1048158" customFormat="false" ht="12.8" hidden="false" customHeight="false" outlineLevel="0" collapsed="false"/>
    <row r="1048159" customFormat="false" ht="12.8" hidden="false" customHeight="false" outlineLevel="0" collapsed="false"/>
    <row r="1048160" customFormat="false" ht="12.8" hidden="false" customHeight="false" outlineLevel="0" collapsed="false"/>
    <row r="1048161" customFormat="false" ht="12.8" hidden="false" customHeight="false" outlineLevel="0" collapsed="false"/>
    <row r="1048162" customFormat="false" ht="12.8" hidden="false" customHeight="false" outlineLevel="0" collapsed="false"/>
    <row r="1048163" customFormat="false" ht="12.8" hidden="false" customHeight="false" outlineLevel="0" collapsed="false"/>
    <row r="1048164" customFormat="false" ht="12.8" hidden="false" customHeight="false" outlineLevel="0" collapsed="false"/>
    <row r="1048165" customFormat="false" ht="12.8" hidden="false" customHeight="false" outlineLevel="0" collapsed="false"/>
    <row r="1048166" customFormat="false" ht="12.8" hidden="false" customHeight="false" outlineLevel="0" collapsed="false"/>
    <row r="1048167" customFormat="false" ht="12.8" hidden="false" customHeight="false" outlineLevel="0" collapsed="false"/>
    <row r="1048168" customFormat="false" ht="12.8" hidden="false" customHeight="false" outlineLevel="0" collapsed="false"/>
    <row r="1048169" customFormat="false" ht="12.8" hidden="false" customHeight="false" outlineLevel="0" collapsed="false"/>
    <row r="1048170" customFormat="false" ht="12.8" hidden="false" customHeight="false" outlineLevel="0" collapsed="false"/>
    <row r="1048171" customFormat="false" ht="12.8" hidden="false" customHeight="false" outlineLevel="0" collapsed="false"/>
    <row r="1048172" customFormat="false" ht="12.8" hidden="false" customHeight="false" outlineLevel="0" collapsed="false"/>
    <row r="1048173" customFormat="false" ht="12.8" hidden="false" customHeight="false" outlineLevel="0" collapsed="false"/>
    <row r="1048174" customFormat="false" ht="12.8" hidden="false" customHeight="false" outlineLevel="0" collapsed="false"/>
    <row r="1048175" customFormat="false" ht="12.8" hidden="false" customHeight="false" outlineLevel="0" collapsed="false"/>
    <row r="1048176" customFormat="false" ht="12.8" hidden="false" customHeight="false" outlineLevel="0" collapsed="false"/>
    <row r="1048177" customFormat="false" ht="12.8" hidden="false" customHeight="false" outlineLevel="0" collapsed="false"/>
    <row r="1048178" customFormat="false" ht="12.8" hidden="false" customHeight="false" outlineLevel="0" collapsed="false"/>
    <row r="1048179" customFormat="false" ht="12.8" hidden="false" customHeight="false" outlineLevel="0" collapsed="false"/>
    <row r="1048180" customFormat="false" ht="12.8" hidden="false" customHeight="false" outlineLevel="0" collapsed="false"/>
    <row r="1048181" customFormat="false" ht="12.8" hidden="false" customHeight="false" outlineLevel="0" collapsed="false"/>
    <row r="1048182" customFormat="false" ht="12.8" hidden="false" customHeight="false" outlineLevel="0" collapsed="false"/>
    <row r="1048183" customFormat="false" ht="12.8" hidden="false" customHeight="false" outlineLevel="0" collapsed="false"/>
    <row r="1048184" customFormat="false" ht="12.8" hidden="false" customHeight="false" outlineLevel="0" collapsed="false"/>
    <row r="1048185" customFormat="false" ht="12.8" hidden="false" customHeight="false" outlineLevel="0" collapsed="false"/>
    <row r="1048186" customFormat="false" ht="12.8" hidden="false" customHeight="false" outlineLevel="0" collapsed="false"/>
    <row r="1048187" customFormat="false" ht="12.8" hidden="false" customHeight="false" outlineLevel="0" collapsed="false"/>
    <row r="1048188" customFormat="false" ht="12.8" hidden="false" customHeight="false" outlineLevel="0" collapsed="false"/>
    <row r="1048189" customFormat="false" ht="12.8" hidden="false" customHeight="false" outlineLevel="0" collapsed="false"/>
    <row r="1048190" customFormat="false" ht="12.8" hidden="false" customHeight="false" outlineLevel="0" collapsed="false"/>
    <row r="1048191" customFormat="false" ht="12.8" hidden="false" customHeight="false" outlineLevel="0" collapsed="false"/>
    <row r="1048192" customFormat="false" ht="12.8" hidden="false" customHeight="false" outlineLevel="0" collapsed="false"/>
    <row r="1048193" customFormat="false" ht="12.8" hidden="false" customHeight="false" outlineLevel="0" collapsed="false"/>
    <row r="1048194" customFormat="false" ht="12.8" hidden="false" customHeight="false" outlineLevel="0" collapsed="false"/>
    <row r="1048195" customFormat="false" ht="12.8" hidden="false" customHeight="false" outlineLevel="0" collapsed="false"/>
    <row r="1048196" customFormat="false" ht="12.8" hidden="false" customHeight="false" outlineLevel="0" collapsed="false"/>
    <row r="1048197" customFormat="false" ht="12.8" hidden="false" customHeight="false" outlineLevel="0" collapsed="false"/>
    <row r="1048198" customFormat="false" ht="12.8" hidden="false" customHeight="false" outlineLevel="0" collapsed="false"/>
    <row r="1048199" customFormat="false" ht="12.8" hidden="false" customHeight="false" outlineLevel="0" collapsed="false"/>
    <row r="1048200" customFormat="false" ht="12.8" hidden="false" customHeight="false" outlineLevel="0" collapsed="false"/>
    <row r="1048201" customFormat="false" ht="12.8" hidden="false" customHeight="false" outlineLevel="0" collapsed="false"/>
    <row r="1048202" customFormat="false" ht="12.8" hidden="false" customHeight="false" outlineLevel="0" collapsed="false"/>
    <row r="1048203" customFormat="false" ht="12.8" hidden="false" customHeight="false" outlineLevel="0" collapsed="false"/>
    <row r="1048204" customFormat="false" ht="12.8" hidden="false" customHeight="false" outlineLevel="0" collapsed="false"/>
    <row r="1048205" customFormat="false" ht="12.8" hidden="false" customHeight="false" outlineLevel="0" collapsed="false"/>
    <row r="1048206" customFormat="false" ht="12.8" hidden="false" customHeight="false" outlineLevel="0" collapsed="false"/>
    <row r="1048207" customFormat="false" ht="12.8" hidden="false" customHeight="false" outlineLevel="0" collapsed="false"/>
    <row r="1048208" customFormat="false" ht="12.8" hidden="false" customHeight="false" outlineLevel="0" collapsed="false"/>
    <row r="1048209" customFormat="false" ht="12.8" hidden="false" customHeight="false" outlineLevel="0" collapsed="false"/>
    <row r="1048210" customFormat="false" ht="12.8" hidden="false" customHeight="false" outlineLevel="0" collapsed="false"/>
    <row r="1048211" customFormat="false" ht="12.8" hidden="false" customHeight="false" outlineLevel="0" collapsed="false"/>
    <row r="1048212" customFormat="false" ht="12.8" hidden="false" customHeight="false" outlineLevel="0" collapsed="false"/>
    <row r="1048213" customFormat="false" ht="12.8" hidden="false" customHeight="false" outlineLevel="0" collapsed="false"/>
    <row r="1048214" customFormat="false" ht="12.8" hidden="false" customHeight="false" outlineLevel="0" collapsed="false"/>
    <row r="1048215" customFormat="false" ht="12.8" hidden="false" customHeight="false" outlineLevel="0" collapsed="false"/>
    <row r="1048216" customFormat="false" ht="12.8" hidden="false" customHeight="false" outlineLevel="0" collapsed="false"/>
    <row r="1048217" customFormat="false" ht="12.8" hidden="false" customHeight="false" outlineLevel="0" collapsed="false"/>
    <row r="1048218" customFormat="false" ht="12.8" hidden="false" customHeight="false" outlineLevel="0" collapsed="false"/>
    <row r="1048219" customFormat="false" ht="12.8" hidden="false" customHeight="false" outlineLevel="0" collapsed="false"/>
    <row r="1048220" customFormat="false" ht="12.8" hidden="false" customHeight="false" outlineLevel="0" collapsed="false"/>
    <row r="1048221" customFormat="false" ht="12.8" hidden="false" customHeight="false" outlineLevel="0" collapsed="false"/>
    <row r="1048222" customFormat="false" ht="12.8" hidden="false" customHeight="false" outlineLevel="0" collapsed="false"/>
    <row r="1048223" customFormat="false" ht="12.8" hidden="false" customHeight="false" outlineLevel="0" collapsed="false"/>
    <row r="1048224" customFormat="false" ht="12.8" hidden="false" customHeight="false" outlineLevel="0" collapsed="false"/>
    <row r="1048225" customFormat="false" ht="12.8" hidden="false" customHeight="false" outlineLevel="0" collapsed="false"/>
    <row r="1048226" customFormat="false" ht="12.8" hidden="false" customHeight="false" outlineLevel="0" collapsed="false"/>
    <row r="1048227" customFormat="false" ht="12.8" hidden="false" customHeight="false" outlineLevel="0" collapsed="false"/>
    <row r="1048228" customFormat="false" ht="12.8" hidden="false" customHeight="false" outlineLevel="0" collapsed="false"/>
    <row r="1048229" customFormat="false" ht="12.8" hidden="false" customHeight="false" outlineLevel="0" collapsed="false"/>
    <row r="1048230" customFormat="false" ht="12.8" hidden="false" customHeight="false" outlineLevel="0" collapsed="false"/>
    <row r="1048231" customFormat="false" ht="12.8" hidden="false" customHeight="false" outlineLevel="0" collapsed="false"/>
    <row r="1048232" customFormat="false" ht="12.8" hidden="false" customHeight="false" outlineLevel="0" collapsed="false"/>
    <row r="1048233" customFormat="false" ht="12.8" hidden="false" customHeight="false" outlineLevel="0" collapsed="false"/>
    <row r="1048234" customFormat="false" ht="12.8" hidden="false" customHeight="false" outlineLevel="0" collapsed="false"/>
    <row r="1048235" customFormat="false" ht="12.8" hidden="false" customHeight="false" outlineLevel="0" collapsed="false"/>
    <row r="1048236" customFormat="false" ht="12.8" hidden="false" customHeight="false" outlineLevel="0" collapsed="false"/>
    <row r="1048237" customFormat="false" ht="12.8" hidden="false" customHeight="false" outlineLevel="0" collapsed="false"/>
    <row r="1048238" customFormat="false" ht="12.8" hidden="false" customHeight="false" outlineLevel="0" collapsed="false"/>
    <row r="1048239" customFormat="false" ht="12.8" hidden="false" customHeight="false" outlineLevel="0" collapsed="false"/>
    <row r="1048240" customFormat="false" ht="12.8" hidden="false" customHeight="false" outlineLevel="0" collapsed="false"/>
    <row r="1048241" customFormat="false" ht="12.8" hidden="false" customHeight="false" outlineLevel="0" collapsed="false"/>
    <row r="1048242" customFormat="false" ht="12.8" hidden="false" customHeight="false" outlineLevel="0" collapsed="false"/>
    <row r="1048243" customFormat="false" ht="12.8" hidden="false" customHeight="false" outlineLevel="0" collapsed="false"/>
    <row r="1048244" customFormat="false" ht="12.8" hidden="false" customHeight="false" outlineLevel="0" collapsed="false"/>
    <row r="1048245" customFormat="false" ht="12.8" hidden="false" customHeight="false" outlineLevel="0" collapsed="false"/>
    <row r="1048246" customFormat="false" ht="12.8" hidden="false" customHeight="false" outlineLevel="0" collapsed="false"/>
    <row r="1048247" customFormat="false" ht="12.8" hidden="false" customHeight="false" outlineLevel="0" collapsed="false"/>
    <row r="1048248" customFormat="false" ht="12.8" hidden="false" customHeight="false" outlineLevel="0" collapsed="false"/>
    <row r="1048249" customFormat="false" ht="12.8" hidden="false" customHeight="false" outlineLevel="0" collapsed="false"/>
    <row r="1048250" customFormat="false" ht="12.8" hidden="false" customHeight="false" outlineLevel="0" collapsed="false"/>
    <row r="1048251" customFormat="false" ht="12.8" hidden="false" customHeight="false" outlineLevel="0" collapsed="false"/>
    <row r="1048252" customFormat="false" ht="12.8" hidden="false" customHeight="false" outlineLevel="0" collapsed="false"/>
    <row r="1048253" customFormat="false" ht="12.8" hidden="false" customHeight="false" outlineLevel="0" collapsed="false"/>
    <row r="1048254" customFormat="false" ht="12.8" hidden="false" customHeight="false" outlineLevel="0" collapsed="false"/>
    <row r="1048255" customFormat="false" ht="12.8" hidden="false" customHeight="false" outlineLevel="0" collapsed="false"/>
    <row r="1048256" customFormat="false" ht="12.8" hidden="false" customHeight="false" outlineLevel="0" collapsed="false"/>
    <row r="1048257" customFormat="false" ht="12.8" hidden="false" customHeight="false" outlineLevel="0" collapsed="false"/>
    <row r="1048258" customFormat="false" ht="12.8" hidden="false" customHeight="false" outlineLevel="0" collapsed="false"/>
    <row r="1048259" customFormat="false" ht="12.8" hidden="false" customHeight="false" outlineLevel="0" collapsed="false"/>
    <row r="1048260" customFormat="false" ht="12.8" hidden="false" customHeight="false" outlineLevel="0" collapsed="false"/>
    <row r="1048261" customFormat="false" ht="12.8" hidden="false" customHeight="false" outlineLevel="0" collapsed="false"/>
    <row r="1048262" customFormat="false" ht="12.8" hidden="false" customHeight="false" outlineLevel="0" collapsed="false"/>
    <row r="1048263" customFormat="false" ht="12.8" hidden="false" customHeight="false" outlineLevel="0" collapsed="false"/>
    <row r="1048264" customFormat="false" ht="12.8" hidden="false" customHeight="false" outlineLevel="0" collapsed="false"/>
    <row r="1048265" customFormat="false" ht="12.8" hidden="false" customHeight="false" outlineLevel="0" collapsed="false"/>
    <row r="1048266" customFormat="false" ht="12.8" hidden="false" customHeight="false" outlineLevel="0" collapsed="false"/>
    <row r="1048267" customFormat="false" ht="12.8" hidden="false" customHeight="false" outlineLevel="0" collapsed="false"/>
    <row r="1048268" customFormat="false" ht="12.8" hidden="false" customHeight="false" outlineLevel="0" collapsed="false"/>
    <row r="1048269" customFormat="false" ht="12.8" hidden="false" customHeight="false" outlineLevel="0" collapsed="false"/>
    <row r="1048270" customFormat="false" ht="12.8" hidden="false" customHeight="false" outlineLevel="0" collapsed="false"/>
    <row r="1048271" customFormat="false" ht="12.8" hidden="false" customHeight="false" outlineLevel="0" collapsed="false"/>
    <row r="1048272" customFormat="false" ht="12.8" hidden="false" customHeight="false" outlineLevel="0" collapsed="false"/>
    <row r="1048273" customFormat="false" ht="12.8" hidden="false" customHeight="false" outlineLevel="0" collapsed="false"/>
    <row r="1048274" customFormat="false" ht="12.8" hidden="false" customHeight="false" outlineLevel="0" collapsed="false"/>
    <row r="1048275" customFormat="false" ht="12.8" hidden="false" customHeight="false" outlineLevel="0" collapsed="false"/>
    <row r="1048276" customFormat="false" ht="12.8" hidden="false" customHeight="false" outlineLevel="0" collapsed="false"/>
    <row r="1048277" customFormat="false" ht="12.8" hidden="false" customHeight="false" outlineLevel="0" collapsed="false"/>
    <row r="1048278" customFormat="false" ht="12.8" hidden="false" customHeight="false" outlineLevel="0" collapsed="false"/>
    <row r="1048279" customFormat="false" ht="12.8" hidden="false" customHeight="false" outlineLevel="0" collapsed="false"/>
    <row r="1048280" customFormat="false" ht="12.8" hidden="false" customHeight="false" outlineLevel="0" collapsed="false"/>
    <row r="1048281" customFormat="false" ht="12.8" hidden="false" customHeight="false" outlineLevel="0" collapsed="false"/>
    <row r="1048282" customFormat="false" ht="12.8" hidden="false" customHeight="false" outlineLevel="0" collapsed="false"/>
    <row r="1048283" customFormat="false" ht="12.8" hidden="false" customHeight="false" outlineLevel="0" collapsed="false"/>
    <row r="1048284" customFormat="false" ht="12.8" hidden="false" customHeight="false" outlineLevel="0" collapsed="false"/>
    <row r="1048285" customFormat="false" ht="12.8" hidden="false" customHeight="false" outlineLevel="0" collapsed="false"/>
    <row r="1048286" customFormat="false" ht="12.8" hidden="false" customHeight="false" outlineLevel="0" collapsed="false"/>
    <row r="1048287" customFormat="false" ht="12.8" hidden="false" customHeight="false" outlineLevel="0" collapsed="false"/>
    <row r="1048288" customFormat="false" ht="12.8" hidden="false" customHeight="false" outlineLevel="0" collapsed="false"/>
    <row r="1048289" customFormat="false" ht="12.8" hidden="false" customHeight="false" outlineLevel="0" collapsed="false"/>
    <row r="1048290" customFormat="false" ht="12.8" hidden="false" customHeight="false" outlineLevel="0" collapsed="false"/>
    <row r="1048291" customFormat="false" ht="12.8" hidden="false" customHeight="false" outlineLevel="0" collapsed="false"/>
    <row r="1048292" customFormat="false" ht="12.8" hidden="false" customHeight="false" outlineLevel="0" collapsed="false"/>
    <row r="1048293" customFormat="false" ht="12.8" hidden="false" customHeight="false" outlineLevel="0" collapsed="false"/>
    <row r="1048294" customFormat="false" ht="12.8" hidden="false" customHeight="false" outlineLevel="0" collapsed="false"/>
    <row r="1048295" customFormat="false" ht="12.8" hidden="false" customHeight="false" outlineLevel="0" collapsed="false"/>
    <row r="1048296" customFormat="false" ht="12.8" hidden="false" customHeight="fals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3">
    <mergeCell ref="N1:Q1"/>
    <mergeCell ref="R1:V1"/>
    <mergeCell ref="Y1:AC1"/>
    <mergeCell ref="AD1:AH1"/>
    <mergeCell ref="AI1:AL1"/>
    <mergeCell ref="AN1:AO1"/>
    <mergeCell ref="AP1:AU1"/>
    <mergeCell ref="AX1:BA1"/>
    <mergeCell ref="BC1:BD1"/>
    <mergeCell ref="BE1:BF1"/>
    <mergeCell ref="BG1:BH1"/>
    <mergeCell ref="BI1:BJ1"/>
    <mergeCell ref="BK1:BP1"/>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8" activeCellId="0" sqref="I18"/>
    </sheetView>
  </sheetViews>
  <sheetFormatPr defaultColWidth="10.6953125" defaultRowHeight="12.3" zeroHeight="false" outlineLevelRow="0" outlineLevelCol="0"/>
  <sheetData>
    <row r="1" customFormat="false" ht="12.3" hidden="false" customHeight="false" outlineLevel="0" collapsed="false">
      <c r="A1" s="1" t="s">
        <v>564</v>
      </c>
      <c r="B1" s="1" t="s">
        <v>565</v>
      </c>
    </row>
    <row r="2" customFormat="false" ht="15.6" hidden="false" customHeight="false" outlineLevel="0" collapsed="false">
      <c r="A2" s="0" t="n">
        <v>0</v>
      </c>
      <c r="B2" s="30" t="s">
        <v>566</v>
      </c>
    </row>
    <row r="3" customFormat="false" ht="15.6" hidden="false" customHeight="false" outlineLevel="0" collapsed="false">
      <c r="A3" s="0" t="n">
        <v>1</v>
      </c>
      <c r="B3" s="30" t="s">
        <v>567</v>
      </c>
    </row>
    <row r="4" customFormat="false" ht="15.6" hidden="false" customHeight="false" outlineLevel="0" collapsed="false">
      <c r="A4" s="0" t="n">
        <v>2</v>
      </c>
      <c r="B4" s="30" t="s">
        <v>568</v>
      </c>
    </row>
    <row r="5" customFormat="false" ht="15.6" hidden="false" customHeight="false" outlineLevel="0" collapsed="false">
      <c r="A5" s="1" t="s">
        <v>96</v>
      </c>
      <c r="B5" s="30" t="s">
        <v>569</v>
      </c>
      <c r="C5" s="1" t="s">
        <v>570</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6" activeCellId="0" sqref="C6"/>
    </sheetView>
  </sheetViews>
  <sheetFormatPr defaultColWidth="10.6953125" defaultRowHeight="12.3" zeroHeight="false" outlineLevelRow="0" outlineLevelCol="0"/>
  <sheetData>
    <row r="1" customFormat="false" ht="12.3" hidden="false" customHeight="false" outlineLevel="0" collapsed="false">
      <c r="A1" s="1" t="s">
        <v>564</v>
      </c>
      <c r="B1" s="1" t="s">
        <v>565</v>
      </c>
    </row>
    <row r="2" customFormat="false" ht="15.6" hidden="false" customHeight="false" outlineLevel="0" collapsed="false">
      <c r="A2" s="0" t="n">
        <v>0</v>
      </c>
      <c r="B2" s="30" t="s">
        <v>566</v>
      </c>
    </row>
    <row r="3" customFormat="false" ht="15.6" hidden="false" customHeight="false" outlineLevel="0" collapsed="false">
      <c r="A3" s="0" t="n">
        <v>1</v>
      </c>
      <c r="B3" s="30" t="s">
        <v>567</v>
      </c>
    </row>
    <row r="4" customFormat="false" ht="15.6" hidden="false" customHeight="false" outlineLevel="0" collapsed="false">
      <c r="A4" s="0" t="n">
        <v>2</v>
      </c>
      <c r="B4" s="30" t="s">
        <v>568</v>
      </c>
    </row>
    <row r="5" customFormat="false" ht="15.6" hidden="false" customHeight="false" outlineLevel="0" collapsed="false">
      <c r="A5" s="1" t="s">
        <v>96</v>
      </c>
      <c r="B5" s="30" t="s">
        <v>569</v>
      </c>
      <c r="C5" s="1" t="s">
        <v>571</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10.6953125" defaultRowHeight="12.3" zeroHeight="false" outlineLevelRow="0" outlineLevelCol="0"/>
  <cols>
    <col collapsed="false" customWidth="true" hidden="false" outlineLevel="0" max="2" min="2" style="0" width="24.83"/>
  </cols>
  <sheetData>
    <row r="1" customFormat="false" ht="12.3" hidden="false" customHeight="false" outlineLevel="0" collapsed="false">
      <c r="A1" s="1" t="s">
        <v>572</v>
      </c>
      <c r="B1" s="1" t="s">
        <v>573</v>
      </c>
    </row>
    <row r="2" customFormat="false" ht="12.3" hidden="false" customHeight="false" outlineLevel="0" collapsed="false">
      <c r="A2" s="1" t="s">
        <v>90</v>
      </c>
      <c r="B2" s="1" t="s">
        <v>574</v>
      </c>
    </row>
    <row r="3" customFormat="false" ht="12.3" hidden="false" customHeight="false" outlineLevel="0" collapsed="false">
      <c r="A3" s="1" t="s">
        <v>202</v>
      </c>
      <c r="B3" s="1" t="s">
        <v>575</v>
      </c>
    </row>
    <row r="4" customFormat="false" ht="12.3" hidden="false" customHeight="false" outlineLevel="0" collapsed="false">
      <c r="A4" s="1" t="s">
        <v>105</v>
      </c>
      <c r="B4" s="1" t="s">
        <v>576</v>
      </c>
    </row>
    <row r="5" customFormat="false" ht="12.3" hidden="false" customHeight="false" outlineLevel="0" collapsed="false">
      <c r="A5" s="1" t="s">
        <v>91</v>
      </c>
      <c r="B5" s="1" t="s">
        <v>577</v>
      </c>
    </row>
    <row r="6" customFormat="false" ht="12.3" hidden="false" customHeight="false" outlineLevel="0" collapsed="false">
      <c r="A6" s="1" t="s">
        <v>89</v>
      </c>
      <c r="B6" s="1" t="s">
        <v>578</v>
      </c>
    </row>
    <row r="12" customFormat="false" ht="12.3" hidden="false" customHeight="false" outlineLevel="0" collapsed="false">
      <c r="E12" s="1" t="s">
        <v>579</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336"/>
  <sheetViews>
    <sheetView showFormulas="false" showGridLines="true" showRowColHeaders="true" showZeros="true" rightToLeft="false" tabSelected="false" showOutlineSymbols="true" defaultGridColor="true" view="normal" topLeftCell="A317" colorId="64" zoomScale="100" zoomScaleNormal="100" zoomScalePageLayoutView="100" workbookViewId="0">
      <selection pane="topLeft" activeCell="A59" activeCellId="0" sqref="A59"/>
    </sheetView>
  </sheetViews>
  <sheetFormatPr defaultColWidth="10.6953125" defaultRowHeight="12.3" zeroHeight="false" outlineLevelRow="0" outlineLevelCol="0"/>
  <sheetData>
    <row r="1" customFormat="false" ht="13.8" hidden="false" customHeight="false" outlineLevel="0" collapsed="false">
      <c r="A1" s="31" t="s">
        <v>580</v>
      </c>
    </row>
    <row r="2" customFormat="false" ht="12.3" hidden="false" customHeight="false" outlineLevel="0" collapsed="false">
      <c r="A2" s="32" t="s">
        <v>581</v>
      </c>
    </row>
    <row r="3" customFormat="false" ht="13.8" hidden="false" customHeight="false" outlineLevel="0" collapsed="false">
      <c r="A3" s="31" t="s">
        <v>582</v>
      </c>
    </row>
    <row r="4" customFormat="false" ht="13.8" hidden="false" customHeight="false" outlineLevel="0" collapsed="false">
      <c r="A4" s="31" t="s">
        <v>583</v>
      </c>
    </row>
    <row r="5" customFormat="false" ht="13.8" hidden="false" customHeight="false" outlineLevel="0" collapsed="false">
      <c r="A5" s="31" t="s">
        <v>584</v>
      </c>
    </row>
    <row r="6" customFormat="false" ht="13.8" hidden="false" customHeight="false" outlineLevel="0" collapsed="false">
      <c r="A6" s="31" t="s">
        <v>585</v>
      </c>
    </row>
    <row r="7" customFormat="false" ht="13.8" hidden="false" customHeight="false" outlineLevel="0" collapsed="false">
      <c r="A7" s="31" t="s">
        <v>586</v>
      </c>
    </row>
    <row r="8" customFormat="false" ht="12.3" hidden="false" customHeight="false" outlineLevel="0" collapsed="false">
      <c r="A8" s="32" t="s">
        <v>587</v>
      </c>
    </row>
    <row r="9" customFormat="false" ht="12.3" hidden="false" customHeight="false" outlineLevel="0" collapsed="false">
      <c r="A9" s="32" t="s">
        <v>588</v>
      </c>
    </row>
    <row r="10" customFormat="false" ht="13.8" hidden="false" customHeight="false" outlineLevel="0" collapsed="false">
      <c r="A10" s="31" t="s">
        <v>589</v>
      </c>
    </row>
    <row r="11" customFormat="false" ht="13.8" hidden="false" customHeight="false" outlineLevel="0" collapsed="false">
      <c r="A11" s="31" t="s">
        <v>590</v>
      </c>
    </row>
    <row r="12" customFormat="false" ht="13.8" hidden="false" customHeight="false" outlineLevel="0" collapsed="false">
      <c r="A12" s="31" t="s">
        <v>591</v>
      </c>
    </row>
    <row r="13" customFormat="false" ht="13.8" hidden="false" customHeight="false" outlineLevel="0" collapsed="false">
      <c r="A13" s="31" t="s">
        <v>592</v>
      </c>
    </row>
    <row r="14" customFormat="false" ht="12.3" hidden="false" customHeight="false" outlineLevel="0" collapsed="false">
      <c r="A14" s="32" t="s">
        <v>593</v>
      </c>
    </row>
    <row r="15" customFormat="false" ht="13.8" hidden="false" customHeight="false" outlineLevel="0" collapsed="false">
      <c r="A15" s="31" t="s">
        <v>594</v>
      </c>
    </row>
    <row r="16" customFormat="false" ht="12.3" hidden="false" customHeight="false" outlineLevel="0" collapsed="false">
      <c r="A16" s="32" t="s">
        <v>595</v>
      </c>
    </row>
    <row r="17" customFormat="false" ht="13.8" hidden="false" customHeight="false" outlineLevel="0" collapsed="false">
      <c r="A17" s="31" t="s">
        <v>596</v>
      </c>
    </row>
    <row r="18" customFormat="false" ht="12.3" hidden="false" customHeight="false" outlineLevel="0" collapsed="false">
      <c r="A18" s="32" t="s">
        <v>597</v>
      </c>
    </row>
    <row r="19" customFormat="false" ht="13.8" hidden="false" customHeight="false" outlineLevel="0" collapsed="false">
      <c r="A19" s="31" t="s">
        <v>598</v>
      </c>
    </row>
    <row r="20" customFormat="false" ht="13.8" hidden="false" customHeight="false" outlineLevel="0" collapsed="false">
      <c r="A20" s="31" t="s">
        <v>599</v>
      </c>
    </row>
    <row r="21" customFormat="false" ht="13.8" hidden="false" customHeight="false" outlineLevel="0" collapsed="false">
      <c r="A21" s="31" t="s">
        <v>600</v>
      </c>
    </row>
    <row r="22" customFormat="false" ht="13.8" hidden="false" customHeight="false" outlineLevel="0" collapsed="false">
      <c r="A22" s="31" t="s">
        <v>601</v>
      </c>
    </row>
    <row r="23" customFormat="false" ht="13.8" hidden="false" customHeight="false" outlineLevel="0" collapsed="false">
      <c r="A23" s="31" t="s">
        <v>602</v>
      </c>
    </row>
    <row r="24" customFormat="false" ht="13.8" hidden="false" customHeight="false" outlineLevel="0" collapsed="false">
      <c r="A24" s="31" t="s">
        <v>603</v>
      </c>
    </row>
    <row r="25" customFormat="false" ht="12.3" hidden="false" customHeight="false" outlineLevel="0" collapsed="false">
      <c r="A25" s="32" t="s">
        <v>604</v>
      </c>
    </row>
    <row r="26" customFormat="false" ht="13.8" hidden="false" customHeight="false" outlineLevel="0" collapsed="false">
      <c r="A26" s="31" t="s">
        <v>605</v>
      </c>
    </row>
    <row r="27" customFormat="false" ht="12.3" hidden="false" customHeight="false" outlineLevel="0" collapsed="false">
      <c r="A27" s="32" t="s">
        <v>606</v>
      </c>
    </row>
    <row r="28" customFormat="false" ht="13.8" hidden="false" customHeight="false" outlineLevel="0" collapsed="false">
      <c r="A28" s="31" t="s">
        <v>607</v>
      </c>
    </row>
    <row r="29" customFormat="false" ht="13.8" hidden="false" customHeight="false" outlineLevel="0" collapsed="false">
      <c r="A29" s="31" t="s">
        <v>608</v>
      </c>
    </row>
    <row r="30" customFormat="false" ht="13.8" hidden="false" customHeight="false" outlineLevel="0" collapsed="false">
      <c r="A30" s="31" t="s">
        <v>609</v>
      </c>
    </row>
    <row r="31" customFormat="false" ht="12.3" hidden="false" customHeight="false" outlineLevel="0" collapsed="false">
      <c r="A31" s="32" t="s">
        <v>610</v>
      </c>
    </row>
    <row r="32" customFormat="false" ht="12.3" hidden="false" customHeight="false" outlineLevel="0" collapsed="false">
      <c r="A32" s="32" t="s">
        <v>611</v>
      </c>
    </row>
    <row r="33" customFormat="false" ht="12.3" hidden="false" customHeight="false" outlineLevel="0" collapsed="false">
      <c r="A33" s="32" t="s">
        <v>612</v>
      </c>
    </row>
    <row r="34" customFormat="false" ht="13.8" hidden="false" customHeight="false" outlineLevel="0" collapsed="false">
      <c r="A34" s="31" t="s">
        <v>613</v>
      </c>
    </row>
    <row r="35" customFormat="false" ht="12.3" hidden="false" customHeight="false" outlineLevel="0" collapsed="false">
      <c r="A35" s="32" t="s">
        <v>614</v>
      </c>
    </row>
    <row r="36" customFormat="false" ht="13.8" hidden="false" customHeight="false" outlineLevel="0" collapsed="false">
      <c r="A36" s="31" t="s">
        <v>615</v>
      </c>
    </row>
    <row r="37" customFormat="false" ht="13.8" hidden="false" customHeight="false" outlineLevel="0" collapsed="false">
      <c r="A37" s="31" t="s">
        <v>616</v>
      </c>
    </row>
    <row r="38" customFormat="false" ht="13.8" hidden="false" customHeight="false" outlineLevel="0" collapsed="false">
      <c r="A38" s="31" t="s">
        <v>617</v>
      </c>
    </row>
    <row r="39" customFormat="false" ht="12.3" hidden="false" customHeight="false" outlineLevel="0" collapsed="false">
      <c r="A39" s="32" t="s">
        <v>618</v>
      </c>
    </row>
    <row r="40" customFormat="false" ht="13.8" hidden="false" customHeight="false" outlineLevel="0" collapsed="false">
      <c r="A40" s="31" t="s">
        <v>619</v>
      </c>
    </row>
    <row r="41" customFormat="false" ht="13.8" hidden="false" customHeight="false" outlineLevel="0" collapsed="false">
      <c r="A41" s="31" t="s">
        <v>620</v>
      </c>
    </row>
    <row r="42" customFormat="false" ht="13.8" hidden="false" customHeight="false" outlineLevel="0" collapsed="false">
      <c r="A42" s="31" t="s">
        <v>621</v>
      </c>
    </row>
    <row r="43" customFormat="false" ht="12.3" hidden="false" customHeight="false" outlineLevel="0" collapsed="false">
      <c r="A43" s="32" t="s">
        <v>622</v>
      </c>
    </row>
    <row r="44" customFormat="false" ht="13.8" hidden="false" customHeight="false" outlineLevel="0" collapsed="false">
      <c r="A44" s="31" t="s">
        <v>623</v>
      </c>
    </row>
    <row r="45" customFormat="false" ht="13.8" hidden="false" customHeight="false" outlineLevel="0" collapsed="false">
      <c r="A45" s="31" t="s">
        <v>624</v>
      </c>
    </row>
    <row r="46" customFormat="false" ht="13.8" hidden="false" customHeight="false" outlineLevel="0" collapsed="false">
      <c r="A46" s="31" t="s">
        <v>625</v>
      </c>
    </row>
    <row r="47" customFormat="false" ht="13.8" hidden="false" customHeight="false" outlineLevel="0" collapsed="false">
      <c r="A47" s="31" t="s">
        <v>626</v>
      </c>
    </row>
    <row r="48" customFormat="false" ht="13.8" hidden="false" customHeight="false" outlineLevel="0" collapsed="false">
      <c r="A48" s="31" t="s">
        <v>627</v>
      </c>
    </row>
    <row r="49" customFormat="false" ht="13.8" hidden="false" customHeight="false" outlineLevel="0" collapsed="false">
      <c r="A49" s="31" t="s">
        <v>628</v>
      </c>
    </row>
    <row r="50" customFormat="false" ht="13.8" hidden="false" customHeight="false" outlineLevel="0" collapsed="false">
      <c r="A50" s="31" t="s">
        <v>629</v>
      </c>
    </row>
    <row r="51" customFormat="false" ht="13.8" hidden="false" customHeight="false" outlineLevel="0" collapsed="false">
      <c r="A51" s="31" t="s">
        <v>630</v>
      </c>
    </row>
    <row r="52" customFormat="false" ht="12.3" hidden="false" customHeight="false" outlineLevel="0" collapsed="false">
      <c r="A52" s="32" t="s">
        <v>631</v>
      </c>
    </row>
    <row r="53" customFormat="false" ht="13.8" hidden="false" customHeight="false" outlineLevel="0" collapsed="false">
      <c r="A53" s="31" t="s">
        <v>632</v>
      </c>
    </row>
    <row r="54" customFormat="false" ht="13.8" hidden="false" customHeight="false" outlineLevel="0" collapsed="false">
      <c r="A54" s="31" t="s">
        <v>633</v>
      </c>
    </row>
    <row r="55" customFormat="false" ht="13.8" hidden="false" customHeight="false" outlineLevel="0" collapsed="false">
      <c r="A55" s="31" t="s">
        <v>634</v>
      </c>
    </row>
    <row r="56" customFormat="false" ht="12.3" hidden="false" customHeight="false" outlineLevel="0" collapsed="false">
      <c r="A56" s="32" t="s">
        <v>635</v>
      </c>
    </row>
    <row r="57" customFormat="false" ht="13.8" hidden="false" customHeight="false" outlineLevel="0" collapsed="false">
      <c r="A57" s="31" t="s">
        <v>636</v>
      </c>
    </row>
    <row r="58" customFormat="false" ht="12.3" hidden="false" customHeight="false" outlineLevel="0" collapsed="false">
      <c r="A58" s="32" t="s">
        <v>637</v>
      </c>
    </row>
    <row r="59" customFormat="false" ht="13.8" hidden="false" customHeight="false" outlineLevel="0" collapsed="false">
      <c r="A59" s="31" t="s">
        <v>638</v>
      </c>
    </row>
    <row r="60" customFormat="false" ht="12.3" hidden="false" customHeight="false" outlineLevel="0" collapsed="false">
      <c r="A60" s="32" t="s">
        <v>639</v>
      </c>
    </row>
    <row r="61" customFormat="false" ht="13.8" hidden="false" customHeight="false" outlineLevel="0" collapsed="false">
      <c r="A61" s="31" t="s">
        <v>640</v>
      </c>
    </row>
    <row r="62" customFormat="false" ht="12.3" hidden="false" customHeight="false" outlineLevel="0" collapsed="false">
      <c r="A62" s="32" t="s">
        <v>641</v>
      </c>
    </row>
    <row r="63" customFormat="false" ht="12.3" hidden="false" customHeight="false" outlineLevel="0" collapsed="false">
      <c r="A63" s="32" t="s">
        <v>642</v>
      </c>
    </row>
    <row r="64" customFormat="false" ht="13.8" hidden="false" customHeight="false" outlineLevel="0" collapsed="false">
      <c r="A64" s="31" t="s">
        <v>643</v>
      </c>
    </row>
    <row r="65" customFormat="false" ht="13.8" hidden="false" customHeight="false" outlineLevel="0" collapsed="false">
      <c r="A65" s="31" t="s">
        <v>644</v>
      </c>
    </row>
    <row r="66" customFormat="false" ht="12.3" hidden="false" customHeight="false" outlineLevel="0" collapsed="false">
      <c r="A66" s="32" t="s">
        <v>645</v>
      </c>
    </row>
    <row r="67" customFormat="false" ht="12.3" hidden="false" customHeight="false" outlineLevel="0" collapsed="false">
      <c r="A67" s="32" t="s">
        <v>646</v>
      </c>
    </row>
    <row r="68" customFormat="false" ht="13.8" hidden="false" customHeight="false" outlineLevel="0" collapsed="false">
      <c r="A68" s="31" t="s">
        <v>647</v>
      </c>
    </row>
    <row r="69" customFormat="false" ht="13.8" hidden="false" customHeight="false" outlineLevel="0" collapsed="false">
      <c r="A69" s="31" t="s">
        <v>648</v>
      </c>
    </row>
    <row r="70" customFormat="false" ht="13.8" hidden="false" customHeight="false" outlineLevel="0" collapsed="false">
      <c r="A70" s="31" t="s">
        <v>649</v>
      </c>
    </row>
    <row r="71" customFormat="false" ht="13.8" hidden="false" customHeight="false" outlineLevel="0" collapsed="false">
      <c r="A71" s="31" t="s">
        <v>650</v>
      </c>
    </row>
    <row r="72" customFormat="false" ht="13.8" hidden="false" customHeight="false" outlineLevel="0" collapsed="false">
      <c r="A72" s="31" t="s">
        <v>651</v>
      </c>
    </row>
    <row r="73" customFormat="false" ht="12.3" hidden="false" customHeight="false" outlineLevel="0" collapsed="false">
      <c r="A73" s="32" t="s">
        <v>652</v>
      </c>
    </row>
    <row r="74" customFormat="false" ht="12.3" hidden="false" customHeight="false" outlineLevel="0" collapsed="false">
      <c r="A74" s="32" t="s">
        <v>653</v>
      </c>
    </row>
    <row r="75" customFormat="false" ht="12.3" hidden="false" customHeight="false" outlineLevel="0" collapsed="false">
      <c r="A75" s="32" t="s">
        <v>654</v>
      </c>
    </row>
    <row r="76" customFormat="false" ht="13.8" hidden="false" customHeight="false" outlineLevel="0" collapsed="false">
      <c r="A76" s="31" t="s">
        <v>655</v>
      </c>
    </row>
    <row r="77" customFormat="false" ht="13.8" hidden="false" customHeight="false" outlineLevel="0" collapsed="false">
      <c r="A77" s="31" t="s">
        <v>656</v>
      </c>
    </row>
    <row r="78" customFormat="false" ht="13.8" hidden="false" customHeight="false" outlineLevel="0" collapsed="false">
      <c r="A78" s="31" t="s">
        <v>657</v>
      </c>
    </row>
    <row r="79" customFormat="false" ht="12.3" hidden="false" customHeight="false" outlineLevel="0" collapsed="false">
      <c r="A79" s="32" t="s">
        <v>658</v>
      </c>
    </row>
    <row r="80" customFormat="false" ht="12.3" hidden="false" customHeight="false" outlineLevel="0" collapsed="false">
      <c r="A80" s="32" t="s">
        <v>659</v>
      </c>
    </row>
    <row r="81" customFormat="false" ht="13.8" hidden="false" customHeight="false" outlineLevel="0" collapsed="false">
      <c r="A81" s="31" t="s">
        <v>660</v>
      </c>
    </row>
    <row r="82" customFormat="false" ht="13.8" hidden="false" customHeight="false" outlineLevel="0" collapsed="false">
      <c r="A82" s="31" t="s">
        <v>661</v>
      </c>
    </row>
    <row r="83" customFormat="false" ht="12.3" hidden="false" customHeight="false" outlineLevel="0" collapsed="false">
      <c r="A83" s="32" t="s">
        <v>662</v>
      </c>
    </row>
    <row r="84" customFormat="false" ht="13.8" hidden="false" customHeight="false" outlineLevel="0" collapsed="false">
      <c r="A84" s="31" t="s">
        <v>663</v>
      </c>
    </row>
    <row r="85" customFormat="false" ht="13.8" hidden="false" customHeight="false" outlineLevel="0" collapsed="false">
      <c r="A85" s="31" t="s">
        <v>664</v>
      </c>
    </row>
    <row r="86" customFormat="false" ht="13.8" hidden="false" customHeight="false" outlineLevel="0" collapsed="false">
      <c r="A86" s="31" t="s">
        <v>665</v>
      </c>
    </row>
    <row r="87" customFormat="false" ht="13.8" hidden="false" customHeight="false" outlineLevel="0" collapsed="false">
      <c r="A87" s="31" t="s">
        <v>666</v>
      </c>
    </row>
    <row r="88" customFormat="false" ht="13.8" hidden="false" customHeight="false" outlineLevel="0" collapsed="false">
      <c r="A88" s="31" t="s">
        <v>667</v>
      </c>
    </row>
    <row r="89" customFormat="false" ht="13.8" hidden="false" customHeight="false" outlineLevel="0" collapsed="false">
      <c r="A89" s="31" t="s">
        <v>668</v>
      </c>
    </row>
    <row r="90" customFormat="false" ht="13.8" hidden="false" customHeight="false" outlineLevel="0" collapsed="false">
      <c r="A90" s="31" t="s">
        <v>669</v>
      </c>
    </row>
    <row r="91" customFormat="false" ht="13.8" hidden="false" customHeight="false" outlineLevel="0" collapsed="false">
      <c r="A91" s="31" t="s">
        <v>670</v>
      </c>
    </row>
    <row r="92" customFormat="false" ht="13.8" hidden="false" customHeight="false" outlineLevel="0" collapsed="false">
      <c r="A92" s="31" t="s">
        <v>671</v>
      </c>
    </row>
    <row r="93" customFormat="false" ht="13.8" hidden="false" customHeight="false" outlineLevel="0" collapsed="false">
      <c r="A93" s="31" t="s">
        <v>672</v>
      </c>
    </row>
    <row r="94" customFormat="false" ht="13.8" hidden="false" customHeight="false" outlineLevel="0" collapsed="false">
      <c r="A94" s="31" t="s">
        <v>673</v>
      </c>
    </row>
    <row r="95" customFormat="false" ht="13.8" hidden="false" customHeight="false" outlineLevel="0" collapsed="false">
      <c r="A95" s="31" t="s">
        <v>674</v>
      </c>
    </row>
    <row r="96" customFormat="false" ht="13.8" hidden="false" customHeight="false" outlineLevel="0" collapsed="false">
      <c r="A96" s="31" t="s">
        <v>675</v>
      </c>
    </row>
    <row r="97" customFormat="false" ht="13.8" hidden="false" customHeight="false" outlineLevel="0" collapsed="false">
      <c r="A97" s="31" t="s">
        <v>676</v>
      </c>
    </row>
    <row r="98" customFormat="false" ht="13.8" hidden="false" customHeight="false" outlineLevel="0" collapsed="false">
      <c r="A98" s="31" t="s">
        <v>677</v>
      </c>
    </row>
    <row r="99" customFormat="false" ht="13.8" hidden="false" customHeight="false" outlineLevel="0" collapsed="false">
      <c r="A99" s="31" t="s">
        <v>678</v>
      </c>
    </row>
    <row r="100" customFormat="false" ht="13.8" hidden="false" customHeight="false" outlineLevel="0" collapsed="false">
      <c r="A100" s="31" t="s">
        <v>679</v>
      </c>
    </row>
    <row r="101" customFormat="false" ht="13.8" hidden="false" customHeight="false" outlineLevel="0" collapsed="false">
      <c r="A101" s="31" t="s">
        <v>680</v>
      </c>
    </row>
    <row r="102" customFormat="false" ht="13.8" hidden="false" customHeight="false" outlineLevel="0" collapsed="false">
      <c r="A102" s="31" t="s">
        <v>681</v>
      </c>
    </row>
    <row r="103" customFormat="false" ht="13.8" hidden="false" customHeight="false" outlineLevel="0" collapsed="false">
      <c r="A103" s="31" t="s">
        <v>682</v>
      </c>
    </row>
    <row r="104" customFormat="false" ht="13.8" hidden="false" customHeight="false" outlineLevel="0" collapsed="false">
      <c r="A104" s="31" t="s">
        <v>683</v>
      </c>
    </row>
    <row r="105" customFormat="false" ht="12.3" hidden="false" customHeight="false" outlineLevel="0" collapsed="false">
      <c r="A105" s="32" t="s">
        <v>684</v>
      </c>
    </row>
    <row r="106" customFormat="false" ht="13.8" hidden="false" customHeight="false" outlineLevel="0" collapsed="false">
      <c r="A106" s="31" t="s">
        <v>685</v>
      </c>
    </row>
    <row r="107" customFormat="false" ht="13.8" hidden="false" customHeight="false" outlineLevel="0" collapsed="false">
      <c r="A107" s="31" t="s">
        <v>686</v>
      </c>
    </row>
    <row r="108" customFormat="false" ht="13.8" hidden="false" customHeight="false" outlineLevel="0" collapsed="false">
      <c r="A108" s="31" t="s">
        <v>687</v>
      </c>
    </row>
    <row r="109" customFormat="false" ht="13.8" hidden="false" customHeight="false" outlineLevel="0" collapsed="false">
      <c r="A109" s="31" t="s">
        <v>688</v>
      </c>
    </row>
    <row r="110" customFormat="false" ht="13.8" hidden="false" customHeight="false" outlineLevel="0" collapsed="false">
      <c r="A110" s="31" t="s">
        <v>689</v>
      </c>
    </row>
    <row r="111" customFormat="false" ht="13.8" hidden="false" customHeight="false" outlineLevel="0" collapsed="false">
      <c r="A111" s="31" t="s">
        <v>690</v>
      </c>
    </row>
    <row r="112" customFormat="false" ht="13.8" hidden="false" customHeight="false" outlineLevel="0" collapsed="false">
      <c r="A112" s="31" t="s">
        <v>691</v>
      </c>
    </row>
    <row r="113" customFormat="false" ht="12.3" hidden="false" customHeight="false" outlineLevel="0" collapsed="false">
      <c r="A113" s="32" t="s">
        <v>692</v>
      </c>
    </row>
    <row r="114" customFormat="false" ht="13.8" hidden="false" customHeight="false" outlineLevel="0" collapsed="false">
      <c r="A114" s="31" t="s">
        <v>693</v>
      </c>
    </row>
    <row r="115" customFormat="false" ht="12.3" hidden="false" customHeight="false" outlineLevel="0" collapsed="false">
      <c r="A115" s="32" t="s">
        <v>694</v>
      </c>
    </row>
    <row r="116" customFormat="false" ht="13.8" hidden="false" customHeight="false" outlineLevel="0" collapsed="false">
      <c r="A116" s="31" t="s">
        <v>695</v>
      </c>
    </row>
    <row r="117" customFormat="false" ht="12.3" hidden="false" customHeight="false" outlineLevel="0" collapsed="false">
      <c r="A117" s="32" t="s">
        <v>696</v>
      </c>
    </row>
    <row r="118" customFormat="false" ht="12.3" hidden="false" customHeight="false" outlineLevel="0" collapsed="false">
      <c r="A118" s="32" t="s">
        <v>697</v>
      </c>
    </row>
    <row r="119" customFormat="false" ht="13.8" hidden="false" customHeight="false" outlineLevel="0" collapsed="false">
      <c r="A119" s="31" t="s">
        <v>698</v>
      </c>
    </row>
    <row r="120" customFormat="false" ht="12.3" hidden="false" customHeight="false" outlineLevel="0" collapsed="false">
      <c r="A120" s="32" t="s">
        <v>699</v>
      </c>
    </row>
    <row r="121" customFormat="false" ht="12.3" hidden="false" customHeight="false" outlineLevel="0" collapsed="false">
      <c r="A121" s="32" t="s">
        <v>700</v>
      </c>
    </row>
    <row r="122" customFormat="false" ht="13.8" hidden="false" customHeight="false" outlineLevel="0" collapsed="false">
      <c r="A122" s="31" t="s">
        <v>701</v>
      </c>
    </row>
    <row r="123" customFormat="false" ht="12.3" hidden="false" customHeight="false" outlineLevel="0" collapsed="false">
      <c r="A123" s="32" t="s">
        <v>702</v>
      </c>
    </row>
    <row r="124" customFormat="false" ht="13.8" hidden="false" customHeight="false" outlineLevel="0" collapsed="false">
      <c r="A124" s="31" t="s">
        <v>703</v>
      </c>
    </row>
    <row r="125" customFormat="false" ht="13.8" hidden="false" customHeight="false" outlineLevel="0" collapsed="false">
      <c r="A125" s="31" t="s">
        <v>704</v>
      </c>
    </row>
    <row r="126" customFormat="false" ht="13.8" hidden="false" customHeight="false" outlineLevel="0" collapsed="false">
      <c r="A126" s="31" t="s">
        <v>705</v>
      </c>
    </row>
    <row r="127" customFormat="false" ht="13.8" hidden="false" customHeight="false" outlineLevel="0" collapsed="false">
      <c r="A127" s="31" t="s">
        <v>706</v>
      </c>
    </row>
    <row r="128" customFormat="false" ht="12.3" hidden="false" customHeight="false" outlineLevel="0" collapsed="false">
      <c r="A128" s="32" t="s">
        <v>707</v>
      </c>
    </row>
    <row r="129" customFormat="false" ht="12.3" hidden="false" customHeight="false" outlineLevel="0" collapsed="false">
      <c r="A129" s="32" t="s">
        <v>708</v>
      </c>
    </row>
    <row r="130" customFormat="false" ht="13.8" hidden="false" customHeight="false" outlineLevel="0" collapsed="false">
      <c r="A130" s="31" t="s">
        <v>709</v>
      </c>
    </row>
    <row r="131" customFormat="false" ht="12.3" hidden="false" customHeight="false" outlineLevel="0" collapsed="false">
      <c r="A131" s="32" t="s">
        <v>710</v>
      </c>
    </row>
    <row r="132" customFormat="false" ht="13.8" hidden="false" customHeight="false" outlineLevel="0" collapsed="false">
      <c r="A132" s="31" t="s">
        <v>711</v>
      </c>
    </row>
    <row r="133" customFormat="false" ht="13.8" hidden="false" customHeight="false" outlineLevel="0" collapsed="false">
      <c r="A133" s="31" t="s">
        <v>712</v>
      </c>
    </row>
    <row r="134" customFormat="false" ht="13.8" hidden="false" customHeight="false" outlineLevel="0" collapsed="false">
      <c r="A134" s="31" t="s">
        <v>713</v>
      </c>
    </row>
    <row r="135" customFormat="false" ht="13.8" hidden="false" customHeight="false" outlineLevel="0" collapsed="false">
      <c r="A135" s="31" t="s">
        <v>714</v>
      </c>
    </row>
    <row r="136" customFormat="false" ht="12.3" hidden="false" customHeight="false" outlineLevel="0" collapsed="false">
      <c r="A136" s="32" t="s">
        <v>715</v>
      </c>
    </row>
    <row r="137" customFormat="false" ht="13.8" hidden="false" customHeight="false" outlineLevel="0" collapsed="false">
      <c r="A137" s="31" t="s">
        <v>716</v>
      </c>
    </row>
    <row r="138" customFormat="false" ht="13.8" hidden="false" customHeight="false" outlineLevel="0" collapsed="false">
      <c r="A138" s="31" t="s">
        <v>717</v>
      </c>
    </row>
    <row r="139" customFormat="false" ht="12.3" hidden="false" customHeight="false" outlineLevel="0" collapsed="false">
      <c r="A139" s="32" t="s">
        <v>718</v>
      </c>
    </row>
    <row r="140" customFormat="false" ht="13.8" hidden="false" customHeight="false" outlineLevel="0" collapsed="false">
      <c r="A140" s="31" t="s">
        <v>719</v>
      </c>
    </row>
    <row r="141" customFormat="false" ht="13.8" hidden="false" customHeight="false" outlineLevel="0" collapsed="false">
      <c r="A141" s="31" t="s">
        <v>720</v>
      </c>
    </row>
    <row r="142" customFormat="false" ht="12.3" hidden="false" customHeight="false" outlineLevel="0" collapsed="false">
      <c r="A142" s="32" t="s">
        <v>720</v>
      </c>
    </row>
    <row r="143" customFormat="false" ht="12.3" hidden="false" customHeight="false" outlineLevel="0" collapsed="false">
      <c r="A143" s="32" t="s">
        <v>721</v>
      </c>
    </row>
    <row r="144" customFormat="false" ht="13.8" hidden="false" customHeight="false" outlineLevel="0" collapsed="false">
      <c r="A144" s="31" t="s">
        <v>722</v>
      </c>
    </row>
    <row r="145" customFormat="false" ht="13.8" hidden="false" customHeight="false" outlineLevel="0" collapsed="false">
      <c r="A145" s="31" t="s">
        <v>723</v>
      </c>
    </row>
    <row r="146" customFormat="false" ht="13.8" hidden="false" customHeight="false" outlineLevel="0" collapsed="false">
      <c r="A146" s="31" t="s">
        <v>724</v>
      </c>
    </row>
    <row r="147" customFormat="false" ht="12.3" hidden="false" customHeight="false" outlineLevel="0" collapsed="false">
      <c r="A147" s="32" t="s">
        <v>725</v>
      </c>
    </row>
    <row r="148" customFormat="false" ht="13.8" hidden="false" customHeight="false" outlineLevel="0" collapsed="false">
      <c r="A148" s="31" t="s">
        <v>726</v>
      </c>
    </row>
    <row r="149" customFormat="false" ht="13.8" hidden="false" customHeight="false" outlineLevel="0" collapsed="false">
      <c r="A149" s="31" t="s">
        <v>727</v>
      </c>
    </row>
    <row r="150" customFormat="false" ht="12.3" hidden="false" customHeight="false" outlineLevel="0" collapsed="false">
      <c r="A150" s="32" t="s">
        <v>728</v>
      </c>
    </row>
    <row r="151" customFormat="false" ht="13.8" hidden="false" customHeight="false" outlineLevel="0" collapsed="false">
      <c r="A151" s="31" t="s">
        <v>729</v>
      </c>
    </row>
    <row r="152" customFormat="false" ht="12.3" hidden="false" customHeight="false" outlineLevel="0" collapsed="false">
      <c r="A152" s="32" t="s">
        <v>730</v>
      </c>
    </row>
    <row r="153" customFormat="false" ht="13.8" hidden="false" customHeight="false" outlineLevel="0" collapsed="false">
      <c r="A153" s="31" t="s">
        <v>731</v>
      </c>
    </row>
    <row r="154" customFormat="false" ht="13.8" hidden="false" customHeight="false" outlineLevel="0" collapsed="false">
      <c r="A154" s="31" t="s">
        <v>732</v>
      </c>
    </row>
    <row r="155" customFormat="false" ht="13.8" hidden="false" customHeight="false" outlineLevel="0" collapsed="false">
      <c r="A155" s="31" t="s">
        <v>733</v>
      </c>
    </row>
    <row r="156" customFormat="false" ht="13.8" hidden="false" customHeight="false" outlineLevel="0" collapsed="false">
      <c r="A156" s="31" t="s">
        <v>734</v>
      </c>
    </row>
    <row r="157" customFormat="false" ht="13.8" hidden="false" customHeight="false" outlineLevel="0" collapsed="false">
      <c r="A157" s="31" t="s">
        <v>735</v>
      </c>
    </row>
    <row r="158" customFormat="false" ht="13.8" hidden="false" customHeight="false" outlineLevel="0" collapsed="false">
      <c r="A158" s="31" t="s">
        <v>736</v>
      </c>
    </row>
    <row r="159" customFormat="false" ht="13.8" hidden="false" customHeight="false" outlineLevel="0" collapsed="false">
      <c r="A159" s="31" t="s">
        <v>737</v>
      </c>
    </row>
    <row r="160" customFormat="false" ht="13.8" hidden="false" customHeight="false" outlineLevel="0" collapsed="false">
      <c r="A160" s="31" t="s">
        <v>738</v>
      </c>
    </row>
    <row r="161" customFormat="false" ht="13.8" hidden="false" customHeight="false" outlineLevel="0" collapsed="false">
      <c r="A161" s="31" t="s">
        <v>739</v>
      </c>
    </row>
    <row r="162" customFormat="false" ht="13.8" hidden="false" customHeight="false" outlineLevel="0" collapsed="false">
      <c r="A162" s="31" t="s">
        <v>740</v>
      </c>
    </row>
    <row r="163" customFormat="false" ht="13.8" hidden="false" customHeight="false" outlineLevel="0" collapsed="false">
      <c r="A163" s="31" t="s">
        <v>741</v>
      </c>
    </row>
    <row r="164" customFormat="false" ht="12.3" hidden="false" customHeight="false" outlineLevel="0" collapsed="false">
      <c r="A164" s="32" t="s">
        <v>742</v>
      </c>
    </row>
    <row r="165" customFormat="false" ht="12.3" hidden="false" customHeight="false" outlineLevel="0" collapsed="false">
      <c r="A165" s="32" t="s">
        <v>743</v>
      </c>
    </row>
    <row r="166" customFormat="false" ht="13.8" hidden="false" customHeight="false" outlineLevel="0" collapsed="false">
      <c r="A166" s="31" t="s">
        <v>744</v>
      </c>
    </row>
    <row r="167" customFormat="false" ht="13.8" hidden="false" customHeight="false" outlineLevel="0" collapsed="false">
      <c r="A167" s="31" t="s">
        <v>745</v>
      </c>
    </row>
    <row r="168" customFormat="false" ht="12.3" hidden="false" customHeight="false" outlineLevel="0" collapsed="false">
      <c r="A168" s="32" t="s">
        <v>746</v>
      </c>
    </row>
    <row r="169" customFormat="false" ht="13.8" hidden="false" customHeight="false" outlineLevel="0" collapsed="false">
      <c r="A169" s="31" t="s">
        <v>747</v>
      </c>
    </row>
    <row r="170" customFormat="false" ht="13.8" hidden="false" customHeight="false" outlineLevel="0" collapsed="false">
      <c r="A170" s="31" t="s">
        <v>748</v>
      </c>
    </row>
    <row r="171" customFormat="false" ht="12.3" hidden="false" customHeight="false" outlineLevel="0" collapsed="false">
      <c r="A171" s="32" t="s">
        <v>749</v>
      </c>
    </row>
    <row r="172" customFormat="false" ht="13.8" hidden="false" customHeight="false" outlineLevel="0" collapsed="false">
      <c r="A172" s="31" t="s">
        <v>750</v>
      </c>
    </row>
    <row r="173" customFormat="false" ht="13.8" hidden="false" customHeight="false" outlineLevel="0" collapsed="false">
      <c r="A173" s="31" t="s">
        <v>751</v>
      </c>
    </row>
    <row r="174" customFormat="false" ht="12.3" hidden="false" customHeight="false" outlineLevel="0" collapsed="false">
      <c r="A174" s="32" t="s">
        <v>752</v>
      </c>
    </row>
    <row r="175" customFormat="false" ht="13.8" hidden="false" customHeight="false" outlineLevel="0" collapsed="false">
      <c r="A175" s="31" t="s">
        <v>753</v>
      </c>
    </row>
    <row r="176" customFormat="false" ht="13.8" hidden="false" customHeight="false" outlineLevel="0" collapsed="false">
      <c r="A176" s="31" t="s">
        <v>754</v>
      </c>
    </row>
    <row r="177" customFormat="false" ht="13.8" hidden="false" customHeight="false" outlineLevel="0" collapsed="false">
      <c r="A177" s="31" t="s">
        <v>755</v>
      </c>
    </row>
    <row r="178" customFormat="false" ht="13.8" hidden="false" customHeight="false" outlineLevel="0" collapsed="false">
      <c r="A178" s="31" t="s">
        <v>756</v>
      </c>
    </row>
    <row r="179" customFormat="false" ht="12.3" hidden="false" customHeight="false" outlineLevel="0" collapsed="false">
      <c r="A179" s="32" t="s">
        <v>757</v>
      </c>
    </row>
    <row r="180" customFormat="false" ht="13.8" hidden="false" customHeight="false" outlineLevel="0" collapsed="false">
      <c r="A180" s="31" t="s">
        <v>758</v>
      </c>
    </row>
    <row r="181" customFormat="false" ht="13.8" hidden="false" customHeight="false" outlineLevel="0" collapsed="false">
      <c r="A181" s="31" t="s">
        <v>759</v>
      </c>
    </row>
    <row r="182" customFormat="false" ht="13.8" hidden="false" customHeight="false" outlineLevel="0" collapsed="false">
      <c r="A182" s="31" t="s">
        <v>760</v>
      </c>
    </row>
    <row r="183" customFormat="false" ht="13.8" hidden="false" customHeight="false" outlineLevel="0" collapsed="false">
      <c r="A183" s="31" t="s">
        <v>761</v>
      </c>
    </row>
    <row r="184" customFormat="false" ht="12.3" hidden="false" customHeight="false" outlineLevel="0" collapsed="false">
      <c r="A184" s="32" t="s">
        <v>762</v>
      </c>
    </row>
    <row r="185" customFormat="false" ht="13.8" hidden="false" customHeight="false" outlineLevel="0" collapsed="false">
      <c r="A185" s="31" t="s">
        <v>763</v>
      </c>
    </row>
    <row r="186" customFormat="false" ht="13.8" hidden="false" customHeight="false" outlineLevel="0" collapsed="false">
      <c r="A186" s="31" t="s">
        <v>764</v>
      </c>
    </row>
    <row r="187" customFormat="false" ht="13.8" hidden="false" customHeight="false" outlineLevel="0" collapsed="false">
      <c r="A187" s="31" t="s">
        <v>765</v>
      </c>
    </row>
    <row r="188" customFormat="false" ht="13.8" hidden="false" customHeight="false" outlineLevel="0" collapsed="false">
      <c r="A188" s="31" t="s">
        <v>766</v>
      </c>
    </row>
    <row r="189" customFormat="false" ht="13.8" hidden="false" customHeight="false" outlineLevel="0" collapsed="false">
      <c r="A189" s="31" t="s">
        <v>767</v>
      </c>
    </row>
    <row r="190" customFormat="false" ht="13.8" hidden="false" customHeight="false" outlineLevel="0" collapsed="false">
      <c r="A190" s="31" t="s">
        <v>768</v>
      </c>
    </row>
    <row r="191" customFormat="false" ht="13.8" hidden="false" customHeight="false" outlineLevel="0" collapsed="false">
      <c r="A191" s="31" t="s">
        <v>769</v>
      </c>
    </row>
    <row r="192" customFormat="false" ht="12.3" hidden="false" customHeight="false" outlineLevel="0" collapsed="false">
      <c r="A192" s="32" t="s">
        <v>770</v>
      </c>
    </row>
    <row r="193" customFormat="false" ht="13.8" hidden="false" customHeight="false" outlineLevel="0" collapsed="false">
      <c r="A193" s="31" t="s">
        <v>771</v>
      </c>
    </row>
    <row r="194" customFormat="false" ht="13.8" hidden="false" customHeight="false" outlineLevel="0" collapsed="false">
      <c r="A194" s="31" t="s">
        <v>772</v>
      </c>
    </row>
    <row r="195" customFormat="false" ht="12.3" hidden="false" customHeight="false" outlineLevel="0" collapsed="false">
      <c r="A195" s="32" t="s">
        <v>773</v>
      </c>
    </row>
    <row r="196" customFormat="false" ht="13.8" hidden="false" customHeight="false" outlineLevel="0" collapsed="false">
      <c r="A196" s="31" t="s">
        <v>774</v>
      </c>
    </row>
    <row r="197" customFormat="false" ht="12.3" hidden="false" customHeight="false" outlineLevel="0" collapsed="false">
      <c r="A197" s="32" t="s">
        <v>775</v>
      </c>
    </row>
    <row r="198" customFormat="false" ht="12.3" hidden="false" customHeight="false" outlineLevel="0" collapsed="false">
      <c r="A198" s="32" t="s">
        <v>776</v>
      </c>
    </row>
    <row r="199" customFormat="false" ht="13.8" hidden="false" customHeight="false" outlineLevel="0" collapsed="false">
      <c r="A199" s="31" t="s">
        <v>777</v>
      </c>
    </row>
    <row r="200" customFormat="false" ht="13.8" hidden="false" customHeight="false" outlineLevel="0" collapsed="false">
      <c r="A200" s="31" t="s">
        <v>778</v>
      </c>
    </row>
    <row r="201" customFormat="false" ht="13.8" hidden="false" customHeight="false" outlineLevel="0" collapsed="false">
      <c r="A201" s="31" t="s">
        <v>779</v>
      </c>
    </row>
    <row r="202" customFormat="false" ht="13.8" hidden="false" customHeight="false" outlineLevel="0" collapsed="false">
      <c r="A202" s="31" t="s">
        <v>780</v>
      </c>
    </row>
    <row r="203" customFormat="false" ht="13.8" hidden="false" customHeight="false" outlineLevel="0" collapsed="false">
      <c r="A203" s="31" t="s">
        <v>781</v>
      </c>
    </row>
    <row r="204" customFormat="false" ht="13.8" hidden="false" customHeight="false" outlineLevel="0" collapsed="false">
      <c r="A204" s="31" t="s">
        <v>782</v>
      </c>
    </row>
    <row r="205" customFormat="false" ht="13.8" hidden="false" customHeight="false" outlineLevel="0" collapsed="false">
      <c r="A205" s="31" t="s">
        <v>783</v>
      </c>
    </row>
    <row r="206" customFormat="false" ht="13.8" hidden="false" customHeight="false" outlineLevel="0" collapsed="false">
      <c r="A206" s="31" t="s">
        <v>784</v>
      </c>
    </row>
    <row r="207" customFormat="false" ht="13.8" hidden="false" customHeight="false" outlineLevel="0" collapsed="false">
      <c r="A207" s="31" t="s">
        <v>785</v>
      </c>
    </row>
    <row r="208" customFormat="false" ht="13.8" hidden="false" customHeight="false" outlineLevel="0" collapsed="false">
      <c r="A208" s="31" t="s">
        <v>786</v>
      </c>
    </row>
    <row r="209" customFormat="false" ht="12.3" hidden="false" customHeight="false" outlineLevel="0" collapsed="false">
      <c r="A209" s="32" t="s">
        <v>787</v>
      </c>
    </row>
    <row r="210" customFormat="false" ht="13.8" hidden="false" customHeight="false" outlineLevel="0" collapsed="false">
      <c r="A210" s="31" t="s">
        <v>788</v>
      </c>
    </row>
    <row r="211" customFormat="false" ht="13.8" hidden="false" customHeight="false" outlineLevel="0" collapsed="false">
      <c r="A211" s="31" t="s">
        <v>789</v>
      </c>
    </row>
    <row r="212" customFormat="false" ht="13.8" hidden="false" customHeight="false" outlineLevel="0" collapsed="false">
      <c r="A212" s="31" t="s">
        <v>790</v>
      </c>
    </row>
    <row r="213" customFormat="false" ht="12.3" hidden="false" customHeight="false" outlineLevel="0" collapsed="false">
      <c r="A213" s="32" t="s">
        <v>791</v>
      </c>
    </row>
    <row r="214" customFormat="false" ht="13.8" hidden="false" customHeight="false" outlineLevel="0" collapsed="false">
      <c r="A214" s="31" t="s">
        <v>792</v>
      </c>
    </row>
    <row r="215" customFormat="false" ht="12.3" hidden="false" customHeight="false" outlineLevel="0" collapsed="false">
      <c r="A215" s="32" t="s">
        <v>793</v>
      </c>
    </row>
    <row r="216" customFormat="false" ht="13.8" hidden="false" customHeight="false" outlineLevel="0" collapsed="false">
      <c r="A216" s="31" t="s">
        <v>794</v>
      </c>
    </row>
    <row r="217" customFormat="false" ht="13.8" hidden="false" customHeight="false" outlineLevel="0" collapsed="false">
      <c r="A217" s="31" t="s">
        <v>795</v>
      </c>
    </row>
    <row r="218" customFormat="false" ht="13.8" hidden="false" customHeight="false" outlineLevel="0" collapsed="false">
      <c r="A218" s="31" t="s">
        <v>796</v>
      </c>
    </row>
    <row r="219" customFormat="false" ht="12.3" hidden="false" customHeight="false" outlineLevel="0" collapsed="false">
      <c r="A219" s="32" t="s">
        <v>797</v>
      </c>
    </row>
    <row r="220" customFormat="false" ht="12.3" hidden="false" customHeight="false" outlineLevel="0" collapsed="false">
      <c r="A220" s="32" t="s">
        <v>798</v>
      </c>
    </row>
    <row r="221" customFormat="false" ht="13.8" hidden="false" customHeight="false" outlineLevel="0" collapsed="false">
      <c r="A221" s="31" t="s">
        <v>799</v>
      </c>
    </row>
    <row r="222" customFormat="false" ht="13.8" hidden="false" customHeight="false" outlineLevel="0" collapsed="false">
      <c r="A222" s="31" t="s">
        <v>800</v>
      </c>
    </row>
    <row r="223" customFormat="false" ht="13.8" hidden="false" customHeight="false" outlineLevel="0" collapsed="false">
      <c r="A223" s="31" t="s">
        <v>801</v>
      </c>
    </row>
    <row r="224" customFormat="false" ht="13.8" hidden="false" customHeight="false" outlineLevel="0" collapsed="false">
      <c r="A224" s="31" t="s">
        <v>802</v>
      </c>
    </row>
    <row r="225" customFormat="false" ht="12.3" hidden="false" customHeight="false" outlineLevel="0" collapsed="false">
      <c r="A225" s="32" t="s">
        <v>803</v>
      </c>
    </row>
    <row r="226" customFormat="false" ht="13.8" hidden="false" customHeight="false" outlineLevel="0" collapsed="false">
      <c r="A226" s="31" t="s">
        <v>804</v>
      </c>
    </row>
    <row r="227" customFormat="false" ht="13.8" hidden="false" customHeight="false" outlineLevel="0" collapsed="false">
      <c r="A227" s="31" t="s">
        <v>805</v>
      </c>
    </row>
    <row r="228" customFormat="false" ht="13.8" hidden="false" customHeight="false" outlineLevel="0" collapsed="false">
      <c r="A228" s="31" t="s">
        <v>806</v>
      </c>
    </row>
    <row r="229" customFormat="false" ht="12.3" hidden="false" customHeight="false" outlineLevel="0" collapsed="false">
      <c r="A229" s="32" t="s">
        <v>807</v>
      </c>
    </row>
    <row r="230" customFormat="false" ht="13.8" hidden="false" customHeight="false" outlineLevel="0" collapsed="false">
      <c r="A230" s="31" t="s">
        <v>808</v>
      </c>
    </row>
    <row r="231" customFormat="false" ht="12.3" hidden="false" customHeight="false" outlineLevel="0" collapsed="false">
      <c r="A231" s="32" t="s">
        <v>809</v>
      </c>
    </row>
    <row r="232" customFormat="false" ht="13.8" hidden="false" customHeight="false" outlineLevel="0" collapsed="false">
      <c r="A232" s="31" t="s">
        <v>810</v>
      </c>
    </row>
    <row r="233" customFormat="false" ht="13.8" hidden="false" customHeight="false" outlineLevel="0" collapsed="false">
      <c r="A233" s="31" t="s">
        <v>811</v>
      </c>
    </row>
    <row r="234" customFormat="false" ht="13.8" hidden="false" customHeight="false" outlineLevel="0" collapsed="false">
      <c r="A234" s="31" t="s">
        <v>812</v>
      </c>
    </row>
    <row r="235" customFormat="false" ht="13.8" hidden="false" customHeight="false" outlineLevel="0" collapsed="false">
      <c r="A235" s="31" t="s">
        <v>813</v>
      </c>
    </row>
    <row r="236" customFormat="false" ht="13.8" hidden="false" customHeight="false" outlineLevel="0" collapsed="false">
      <c r="A236" s="31" t="s">
        <v>814</v>
      </c>
    </row>
    <row r="237" customFormat="false" ht="12.3" hidden="false" customHeight="false" outlineLevel="0" collapsed="false">
      <c r="A237" s="32" t="s">
        <v>815</v>
      </c>
    </row>
    <row r="238" customFormat="false" ht="13.8" hidden="false" customHeight="false" outlineLevel="0" collapsed="false">
      <c r="A238" s="31" t="s">
        <v>816</v>
      </c>
    </row>
    <row r="239" customFormat="false" ht="12.3" hidden="false" customHeight="false" outlineLevel="0" collapsed="false">
      <c r="A239" s="32" t="s">
        <v>817</v>
      </c>
    </row>
    <row r="240" customFormat="false" ht="13.8" hidden="false" customHeight="false" outlineLevel="0" collapsed="false">
      <c r="A240" s="31" t="s">
        <v>818</v>
      </c>
    </row>
    <row r="241" customFormat="false" ht="13.8" hidden="false" customHeight="false" outlineLevel="0" collapsed="false">
      <c r="A241" s="31" t="s">
        <v>819</v>
      </c>
    </row>
    <row r="242" customFormat="false" ht="12.3" hidden="false" customHeight="false" outlineLevel="0" collapsed="false">
      <c r="A242" s="32" t="s">
        <v>820</v>
      </c>
    </row>
    <row r="243" customFormat="false" ht="13.8" hidden="false" customHeight="false" outlineLevel="0" collapsed="false">
      <c r="A243" s="31" t="s">
        <v>821</v>
      </c>
    </row>
    <row r="244" customFormat="false" ht="13.8" hidden="false" customHeight="false" outlineLevel="0" collapsed="false">
      <c r="A244" s="31" t="s">
        <v>822</v>
      </c>
    </row>
    <row r="245" customFormat="false" ht="12.3" hidden="false" customHeight="false" outlineLevel="0" collapsed="false">
      <c r="A245" s="32" t="s">
        <v>823</v>
      </c>
    </row>
    <row r="246" customFormat="false" ht="12.3" hidden="false" customHeight="false" outlineLevel="0" collapsed="false">
      <c r="A246" s="32" t="s">
        <v>824</v>
      </c>
    </row>
    <row r="247" customFormat="false" ht="13.8" hidden="false" customHeight="false" outlineLevel="0" collapsed="false">
      <c r="A247" s="31" t="s">
        <v>825</v>
      </c>
    </row>
    <row r="248" customFormat="false" ht="13.8" hidden="false" customHeight="false" outlineLevel="0" collapsed="false">
      <c r="A248" s="31" t="s">
        <v>826</v>
      </c>
    </row>
    <row r="249" customFormat="false" ht="13.8" hidden="false" customHeight="false" outlineLevel="0" collapsed="false">
      <c r="A249" s="31" t="s">
        <v>827</v>
      </c>
    </row>
    <row r="250" customFormat="false" ht="12.3" hidden="false" customHeight="false" outlineLevel="0" collapsed="false">
      <c r="A250" s="32" t="s">
        <v>828</v>
      </c>
    </row>
    <row r="251" customFormat="false" ht="12.3" hidden="false" customHeight="false" outlineLevel="0" collapsed="false">
      <c r="A251" s="32" t="s">
        <v>829</v>
      </c>
    </row>
    <row r="252" customFormat="false" ht="13.8" hidden="false" customHeight="false" outlineLevel="0" collapsed="false">
      <c r="A252" s="31" t="s">
        <v>830</v>
      </c>
    </row>
    <row r="253" customFormat="false" ht="13.8" hidden="false" customHeight="false" outlineLevel="0" collapsed="false">
      <c r="A253" s="31" t="s">
        <v>831</v>
      </c>
    </row>
    <row r="254" customFormat="false" ht="12.3" hidden="false" customHeight="false" outlineLevel="0" collapsed="false">
      <c r="A254" s="32" t="s">
        <v>832</v>
      </c>
    </row>
    <row r="255" customFormat="false" ht="12.3" hidden="false" customHeight="false" outlineLevel="0" collapsed="false">
      <c r="A255" s="32" t="s">
        <v>833</v>
      </c>
    </row>
    <row r="256" customFormat="false" ht="13.8" hidden="false" customHeight="false" outlineLevel="0" collapsed="false">
      <c r="A256" s="31" t="s">
        <v>834</v>
      </c>
    </row>
    <row r="257" customFormat="false" ht="13.8" hidden="false" customHeight="false" outlineLevel="0" collapsed="false">
      <c r="A257" s="31" t="s">
        <v>835</v>
      </c>
    </row>
    <row r="258" customFormat="false" ht="13.8" hidden="false" customHeight="false" outlineLevel="0" collapsed="false">
      <c r="A258" s="31" t="s">
        <v>836</v>
      </c>
    </row>
    <row r="259" customFormat="false" ht="13.8" hidden="false" customHeight="false" outlineLevel="0" collapsed="false">
      <c r="A259" s="31" t="s">
        <v>837</v>
      </c>
    </row>
    <row r="260" customFormat="false" ht="12.3" hidden="false" customHeight="false" outlineLevel="0" collapsed="false">
      <c r="A260" s="32" t="s">
        <v>838</v>
      </c>
    </row>
    <row r="261" customFormat="false" ht="12.3" hidden="false" customHeight="false" outlineLevel="0" collapsed="false">
      <c r="A261" s="32" t="s">
        <v>839</v>
      </c>
    </row>
    <row r="262" customFormat="false" ht="13.8" hidden="false" customHeight="false" outlineLevel="0" collapsed="false">
      <c r="A262" s="31" t="s">
        <v>840</v>
      </c>
    </row>
    <row r="263" customFormat="false" ht="13.8" hidden="false" customHeight="false" outlineLevel="0" collapsed="false">
      <c r="A263" s="31" t="s">
        <v>841</v>
      </c>
    </row>
    <row r="264" customFormat="false" ht="13.8" hidden="false" customHeight="false" outlineLevel="0" collapsed="false">
      <c r="A264" s="31" t="s">
        <v>842</v>
      </c>
    </row>
    <row r="265" customFormat="false" ht="13.8" hidden="false" customHeight="false" outlineLevel="0" collapsed="false">
      <c r="A265" s="31" t="s">
        <v>843</v>
      </c>
    </row>
    <row r="266" customFormat="false" ht="12.3" hidden="false" customHeight="false" outlineLevel="0" collapsed="false">
      <c r="A266" s="32" t="s">
        <v>844</v>
      </c>
    </row>
    <row r="267" customFormat="false" ht="13.8" hidden="false" customHeight="false" outlineLevel="0" collapsed="false">
      <c r="A267" s="31" t="s">
        <v>845</v>
      </c>
    </row>
    <row r="268" customFormat="false" ht="13.8" hidden="false" customHeight="false" outlineLevel="0" collapsed="false">
      <c r="A268" s="31" t="s">
        <v>846</v>
      </c>
    </row>
    <row r="269" customFormat="false" ht="13.8" hidden="false" customHeight="false" outlineLevel="0" collapsed="false">
      <c r="A269" s="31" t="s">
        <v>847</v>
      </c>
    </row>
    <row r="270" customFormat="false" ht="13.8" hidden="false" customHeight="false" outlineLevel="0" collapsed="false">
      <c r="A270" s="31" t="s">
        <v>848</v>
      </c>
    </row>
    <row r="271" customFormat="false" ht="12.3" hidden="false" customHeight="false" outlineLevel="0" collapsed="false">
      <c r="A271" s="32" t="s">
        <v>849</v>
      </c>
    </row>
    <row r="272" customFormat="false" ht="13.8" hidden="false" customHeight="false" outlineLevel="0" collapsed="false">
      <c r="A272" s="31" t="s">
        <v>850</v>
      </c>
    </row>
    <row r="273" customFormat="false" ht="13.8" hidden="false" customHeight="false" outlineLevel="0" collapsed="false">
      <c r="A273" s="31" t="s">
        <v>851</v>
      </c>
    </row>
    <row r="274" customFormat="false" ht="13.8" hidden="false" customHeight="false" outlineLevel="0" collapsed="false">
      <c r="A274" s="31" t="s">
        <v>852</v>
      </c>
    </row>
    <row r="275" customFormat="false" ht="13.8" hidden="false" customHeight="false" outlineLevel="0" collapsed="false">
      <c r="A275" s="31" t="s">
        <v>853</v>
      </c>
    </row>
    <row r="276" customFormat="false" ht="13.8" hidden="false" customHeight="false" outlineLevel="0" collapsed="false">
      <c r="A276" s="31" t="s">
        <v>854</v>
      </c>
    </row>
    <row r="277" customFormat="false" ht="13.8" hidden="false" customHeight="false" outlineLevel="0" collapsed="false">
      <c r="A277" s="31" t="s">
        <v>855</v>
      </c>
    </row>
    <row r="278" customFormat="false" ht="13.8" hidden="false" customHeight="false" outlineLevel="0" collapsed="false">
      <c r="A278" s="31" t="s">
        <v>856</v>
      </c>
    </row>
    <row r="279" customFormat="false" ht="13.8" hidden="false" customHeight="false" outlineLevel="0" collapsed="false">
      <c r="A279" s="31" t="s">
        <v>857</v>
      </c>
    </row>
    <row r="280" customFormat="false" ht="12.3" hidden="false" customHeight="false" outlineLevel="0" collapsed="false">
      <c r="A280" s="32" t="s">
        <v>858</v>
      </c>
    </row>
    <row r="281" customFormat="false" ht="12.3" hidden="false" customHeight="false" outlineLevel="0" collapsed="false">
      <c r="A281" s="32" t="s">
        <v>859</v>
      </c>
    </row>
    <row r="282" customFormat="false" ht="13.8" hidden="false" customHeight="false" outlineLevel="0" collapsed="false">
      <c r="A282" s="31" t="s">
        <v>860</v>
      </c>
    </row>
    <row r="283" customFormat="false" ht="12.3" hidden="false" customHeight="false" outlineLevel="0" collapsed="false">
      <c r="A283" s="32" t="s">
        <v>861</v>
      </c>
    </row>
    <row r="284" customFormat="false" ht="13.8" hidden="false" customHeight="false" outlineLevel="0" collapsed="false">
      <c r="A284" s="31" t="s">
        <v>862</v>
      </c>
    </row>
    <row r="285" customFormat="false" ht="13.8" hidden="false" customHeight="false" outlineLevel="0" collapsed="false">
      <c r="A285" s="31" t="s">
        <v>863</v>
      </c>
    </row>
    <row r="286" customFormat="false" ht="13.8" hidden="false" customHeight="false" outlineLevel="0" collapsed="false">
      <c r="A286" s="31" t="s">
        <v>864</v>
      </c>
    </row>
    <row r="287" customFormat="false" ht="13.8" hidden="false" customHeight="false" outlineLevel="0" collapsed="false">
      <c r="A287" s="31" t="s">
        <v>865</v>
      </c>
    </row>
    <row r="288" customFormat="false" ht="12.3" hidden="false" customHeight="false" outlineLevel="0" collapsed="false">
      <c r="A288" s="32" t="s">
        <v>866</v>
      </c>
    </row>
    <row r="289" customFormat="false" ht="13.8" hidden="false" customHeight="false" outlineLevel="0" collapsed="false">
      <c r="A289" s="31" t="s">
        <v>867</v>
      </c>
    </row>
    <row r="290" customFormat="false" ht="13.8" hidden="false" customHeight="false" outlineLevel="0" collapsed="false">
      <c r="A290" s="31" t="s">
        <v>868</v>
      </c>
    </row>
    <row r="291" customFormat="false" ht="12.3" hidden="false" customHeight="false" outlineLevel="0" collapsed="false">
      <c r="A291" s="32" t="s">
        <v>869</v>
      </c>
    </row>
    <row r="292" customFormat="false" ht="13.8" hidden="false" customHeight="false" outlineLevel="0" collapsed="false">
      <c r="A292" s="31" t="s">
        <v>870</v>
      </c>
    </row>
    <row r="293" customFormat="false" ht="13.8" hidden="false" customHeight="false" outlineLevel="0" collapsed="false">
      <c r="A293" s="31" t="s">
        <v>871</v>
      </c>
    </row>
    <row r="294" customFormat="false" ht="12.3" hidden="false" customHeight="false" outlineLevel="0" collapsed="false">
      <c r="A294" s="32" t="s">
        <v>872</v>
      </c>
    </row>
    <row r="295" customFormat="false" ht="12.3" hidden="false" customHeight="false" outlineLevel="0" collapsed="false">
      <c r="A295" s="32" t="s">
        <v>873</v>
      </c>
    </row>
    <row r="296" customFormat="false" ht="12.3" hidden="false" customHeight="false" outlineLevel="0" collapsed="false">
      <c r="A296" s="32" t="s">
        <v>874</v>
      </c>
    </row>
    <row r="297" customFormat="false" ht="13.8" hidden="false" customHeight="false" outlineLevel="0" collapsed="false">
      <c r="A297" s="31" t="s">
        <v>875</v>
      </c>
    </row>
    <row r="298" customFormat="false" ht="12.3" hidden="false" customHeight="false" outlineLevel="0" collapsed="false">
      <c r="A298" s="32" t="s">
        <v>876</v>
      </c>
    </row>
    <row r="299" customFormat="false" ht="13.8" hidden="false" customHeight="false" outlineLevel="0" collapsed="false">
      <c r="A299" s="31" t="s">
        <v>877</v>
      </c>
    </row>
    <row r="300" customFormat="false" ht="13.8" hidden="false" customHeight="false" outlineLevel="0" collapsed="false">
      <c r="A300" s="31" t="s">
        <v>878</v>
      </c>
    </row>
    <row r="301" customFormat="false" ht="13.8" hidden="false" customHeight="false" outlineLevel="0" collapsed="false">
      <c r="A301" s="31" t="s">
        <v>879</v>
      </c>
    </row>
    <row r="302" customFormat="false" ht="12.3" hidden="false" customHeight="false" outlineLevel="0" collapsed="false">
      <c r="A302" s="32" t="s">
        <v>880</v>
      </c>
    </row>
    <row r="303" customFormat="false" ht="13.8" hidden="false" customHeight="false" outlineLevel="0" collapsed="false">
      <c r="A303" s="31" t="s">
        <v>881</v>
      </c>
    </row>
    <row r="304" customFormat="false" ht="13.8" hidden="false" customHeight="false" outlineLevel="0" collapsed="false">
      <c r="A304" s="31" t="s">
        <v>882</v>
      </c>
    </row>
    <row r="305" customFormat="false" ht="13.8" hidden="false" customHeight="false" outlineLevel="0" collapsed="false">
      <c r="A305" s="31" t="s">
        <v>883</v>
      </c>
    </row>
    <row r="306" customFormat="false" ht="13.8" hidden="false" customHeight="false" outlineLevel="0" collapsed="false">
      <c r="A306" s="31" t="s">
        <v>884</v>
      </c>
    </row>
    <row r="307" customFormat="false" ht="13.8" hidden="false" customHeight="false" outlineLevel="0" collapsed="false">
      <c r="A307" s="31" t="s">
        <v>885</v>
      </c>
    </row>
    <row r="308" customFormat="false" ht="12.3" hidden="false" customHeight="false" outlineLevel="0" collapsed="false">
      <c r="A308" s="32" t="s">
        <v>886</v>
      </c>
    </row>
    <row r="309" customFormat="false" ht="13.8" hidden="false" customHeight="false" outlineLevel="0" collapsed="false">
      <c r="A309" s="31" t="s">
        <v>887</v>
      </c>
    </row>
    <row r="310" customFormat="false" ht="13.8" hidden="false" customHeight="false" outlineLevel="0" collapsed="false">
      <c r="A310" s="31" t="s">
        <v>888</v>
      </c>
    </row>
    <row r="311" customFormat="false" ht="13.8" hidden="false" customHeight="false" outlineLevel="0" collapsed="false">
      <c r="A311" s="31" t="s">
        <v>889</v>
      </c>
    </row>
    <row r="312" customFormat="false" ht="13.8" hidden="false" customHeight="false" outlineLevel="0" collapsed="false">
      <c r="A312" s="31" t="s">
        <v>890</v>
      </c>
    </row>
    <row r="313" customFormat="false" ht="13.8" hidden="false" customHeight="false" outlineLevel="0" collapsed="false">
      <c r="A313" s="31" t="s">
        <v>891</v>
      </c>
    </row>
    <row r="314" customFormat="false" ht="13.8" hidden="false" customHeight="false" outlineLevel="0" collapsed="false">
      <c r="A314" s="31" t="s">
        <v>892</v>
      </c>
    </row>
    <row r="315" customFormat="false" ht="13.8" hidden="false" customHeight="false" outlineLevel="0" collapsed="false">
      <c r="A315" s="31" t="s">
        <v>893</v>
      </c>
    </row>
    <row r="316" customFormat="false" ht="13.8" hidden="false" customHeight="false" outlineLevel="0" collapsed="false">
      <c r="A316" s="31" t="s">
        <v>894</v>
      </c>
    </row>
    <row r="317" customFormat="false" ht="13.8" hidden="false" customHeight="false" outlineLevel="0" collapsed="false">
      <c r="A317" s="31" t="s">
        <v>895</v>
      </c>
    </row>
    <row r="318" customFormat="false" ht="12.3" hidden="false" customHeight="false" outlineLevel="0" collapsed="false">
      <c r="A318" s="32" t="s">
        <v>896</v>
      </c>
    </row>
    <row r="319" customFormat="false" ht="13.8" hidden="false" customHeight="false" outlineLevel="0" collapsed="false">
      <c r="A319" s="31" t="s">
        <v>897</v>
      </c>
    </row>
    <row r="320" customFormat="false" ht="13.8" hidden="false" customHeight="false" outlineLevel="0" collapsed="false">
      <c r="A320" s="31" t="s">
        <v>898</v>
      </c>
    </row>
    <row r="321" customFormat="false" ht="13.8" hidden="false" customHeight="false" outlineLevel="0" collapsed="false">
      <c r="A321" s="31" t="s">
        <v>899</v>
      </c>
    </row>
    <row r="322" customFormat="false" ht="13.8" hidden="false" customHeight="false" outlineLevel="0" collapsed="false">
      <c r="A322" s="31" t="s">
        <v>900</v>
      </c>
    </row>
    <row r="323" customFormat="false" ht="12.3" hidden="false" customHeight="false" outlineLevel="0" collapsed="false">
      <c r="A323" s="32" t="s">
        <v>901</v>
      </c>
    </row>
    <row r="324" customFormat="false" ht="13.8" hidden="false" customHeight="false" outlineLevel="0" collapsed="false">
      <c r="A324" s="31" t="s">
        <v>902</v>
      </c>
    </row>
    <row r="325" customFormat="false" ht="13.8" hidden="false" customHeight="false" outlineLevel="0" collapsed="false">
      <c r="A325" s="31" t="s">
        <v>903</v>
      </c>
    </row>
    <row r="326" customFormat="false" ht="13.8" hidden="false" customHeight="false" outlineLevel="0" collapsed="false">
      <c r="A326" s="31" t="s">
        <v>904</v>
      </c>
    </row>
    <row r="327" customFormat="false" ht="13.8" hidden="false" customHeight="false" outlineLevel="0" collapsed="false">
      <c r="A327" s="31" t="s">
        <v>905</v>
      </c>
    </row>
    <row r="328" customFormat="false" ht="13.8" hidden="false" customHeight="false" outlineLevel="0" collapsed="false">
      <c r="A328" s="31" t="s">
        <v>906</v>
      </c>
    </row>
    <row r="329" customFormat="false" ht="13.8" hidden="false" customHeight="false" outlineLevel="0" collapsed="false">
      <c r="A329" s="31" t="s">
        <v>907</v>
      </c>
    </row>
    <row r="330" customFormat="false" ht="13.8" hidden="false" customHeight="false" outlineLevel="0" collapsed="false">
      <c r="A330" s="31" t="s">
        <v>908</v>
      </c>
    </row>
    <row r="331" customFormat="false" ht="12.3" hidden="false" customHeight="false" outlineLevel="0" collapsed="false">
      <c r="A331" s="32" t="s">
        <v>909</v>
      </c>
    </row>
    <row r="332" customFormat="false" ht="13.8" hidden="false" customHeight="false" outlineLevel="0" collapsed="false">
      <c r="A332" s="31" t="s">
        <v>910</v>
      </c>
    </row>
    <row r="333" customFormat="false" ht="13.8" hidden="false" customHeight="false" outlineLevel="0" collapsed="false">
      <c r="A333" s="31" t="s">
        <v>911</v>
      </c>
    </row>
    <row r="334" customFormat="false" ht="13.8" hidden="false" customHeight="false" outlineLevel="0" collapsed="false">
      <c r="A334" s="31" t="s">
        <v>912</v>
      </c>
    </row>
    <row r="335" customFormat="false" ht="12.3" hidden="false" customHeight="false" outlineLevel="0" collapsed="false">
      <c r="A335" s="32" t="s">
        <v>913</v>
      </c>
    </row>
    <row r="336" customFormat="false" ht="13.8" hidden="false" customHeight="false" outlineLevel="0" collapsed="false">
      <c r="A336" s="31" t="s">
        <v>914</v>
      </c>
    </row>
  </sheetData>
  <hyperlinks>
    <hyperlink ref="A2" r:id="rId1" display="Alfano, F., Bonadonna, C., Watt, S., Connor, C., Volentik, A., Pyle, D.M., 2016. Reconstruction of total grain size distribution of the climactic phase of a long-lasting eruption: the example of the 2008–2013 Chaitén eruption. Bull. Volcanol. 78 (7), 1–21. http://dx.doi.org/10.1007/s00445-016-1040-5."/>
    <hyperlink ref="A8" r:id="rId2" display="Andronico, D., Scollo, S., Cristaldi, A., &amp; Ferrari, F. (2009b). Monitoring ash emission episodes at Mt. Etna: The 16 November 2006 case study. Journal of Volcanology and Geothermal Research, 180(2-4), 123-134, https://doi.org/10.1016/j.jvolgeores.2008.10.019"/>
    <hyperlink ref="A9" r:id="rId3" display="Andronico, D., Behncke, B., De Beni, E., Cristaldi, A., Scollo, S., Lopez, M., &amp; Lo Castro, M. D. (2018). Magma Budget From Lava and Tephra Volumes Erupted During the 25-26 October 2013 Lava Fountain at Mt Etna. Frontiers in Earth Science, 6, 116. https://doi.org/10.3389/feart.2018.00116"/>
    <hyperlink ref="A14" r:id="rId4" display="Baldridge, W.S., McGetchin, T.R., Frey, F.A., Jarosewich, E., 1973. Magmatic evolution of Hekla, Iceland. Contrib. Mineral. Petrol. 42 (3), 245–258. http://dx.doi.org/10.1007/BF00371589.\"/>
    <hyperlink ref="A16" r:id="rId5" display="Barton, I. J., Prata, A. J., Watterson, I. G., &amp; Young, S. A. (1992). Identification of the Mount Hudson volcanic cloud over SE Australia. Geophysical research letters, 19(12), 1211-1214. https://doi.org/10.1029/92GL01122"/>
    <hyperlink ref="A18" r:id="rId6" display="Belousov, A. B., Belousova, M. G., &amp; Kozlov, D. N. (2017). The distribution of tephra deposits and reconstructing the parameters of 1973 eruption on Tyatya Volcano, Kunashir I., Kuril Islands. Journal of Volcanology and Seismology, 11(4), 285-294. https://doi.org/10.1134/S0742046317040029"/>
    <hyperlink ref="A25" r:id="rId7" display="Bitar, L., Duck, T., Kristiansen, N., Stohl, A., Beauchamp, S., 2010. Lidar observations of Kasatochi volcano aerosols in the troposphere and stratosphere. J. Geophys. Res. Atmos. 115 (D2). http://dx.doi.org/10.1029/2009JD013650."/>
    <hyperlink ref="A27" r:id="rId8" display="Bonaccorso, A., Calvari, S., Linde, A., &amp; Sacks, S. (2014). Eruptive processes leading to the most explosive lava fountain at Etna volcano: The 23 November 2013 episode. Geophysical Research Letters, 41(14), 4912-4919. https://doi.org/10.1002/2014GL060623"/>
    <hyperlink ref="A31" r:id="rId9" display="Bonadonna, C., Houghton, B., 2005. Total grain-size distribution and volume of tephrafall deposits. Bull. Volcanol. 67 (5), 441–456. http://dx.doi.org/10.1007/s00445-004-0386-2."/>
    <hyperlink ref="A32" r:id="rId10" display="Bonadonna, C., Costa, A., 2012. Estimating the volume of tephra deposits: a new simple strategy. Geology G32769–1. http://dx.doi.org/10.1130/G32769.1."/>
    <hyperlink ref="A33" r:id="rId11" display="Bonadonna, C., &amp; Costa, A. (2013). Plume height, volume, and classification of explosive volcanic eruptions based on the Weibull function. Bulletin of Volcanology, 75(8), 742, https://doi.org/10.1007/s00445-013-0742-1"/>
    <hyperlink ref="A35" r:id="rId12" display="Bonis, S., &amp; Salazar, O. (1973). The 1971 and 1973 eruptions of Volcan Fuego, Guatemala, and some socio-economic considerations for the volcanologist. Bulletin Volcanologique, 37(3), 394-400, https://doi.org/10.1007/BF02597636"/>
    <hyperlink ref="A39" r:id="rId13" display="Calvari, S., Spampinato, L., &amp; Lodato, L. (2006). The 5 April 2003 vulcanian paroxysmal explosion at Stromboli volcano (Italy) from field observations and thermal data. Journal of Volcanology and Geothermal research, 149(1-2), 160-175. https://doi.org/10.1016/j.jvolgeores.2005.06.006"/>
    <hyperlink ref="A43" r:id="rId14" display="Carey, S., Sigurdsson, H., Gardner, J. E., &amp; Criswell, W. (1990). Variations in column height and magma discharge during the May 18, 1980 eruption of Mount St. Helens. Journal of Volcanology and Geothermal Research, 43(1-4), 99-112. https://doi.org/10.1016/0377-0273(90)90047-J"/>
    <hyperlink ref="A52" r:id="rId15" display="Chung, Y. S., Gallant, A., Fanaki, F., &amp; Millan, M. (1981). On the observations of Mount St Helens volcanic emissions: Research note. Atmosphere-Ocean, 19(2), 172-178. https://doi.org/10.1080/07055900.1981.9649108"/>
    <hyperlink ref="A56" r:id="rId16" display="Corradini, S., Merucci, L., Prata, A., Piscini, A., 2010. Volcanic ash and SO2 in the 2008 Kasatochi eruption: retrievals comparison from different IR satellite sensors. J. Geophys. Res. Atmos. 115 (D2). http://dx.doi.org/10.1029/2009JD013634."/>
    <hyperlink ref="A58" r:id="rId17" display="Costa, F., Andreastuti, S., de Maisonneuve, C.B., Pallister, J.S., 2013. Petrological insights into the storage conditions, and magmatic processes that yielded the centennial 2010 Merapi explosive eruption. J. Volcanol. Geotherm. Res. 261, 209–235. http://dx.doi.org/10.1016/j.jvolgeores.2012.12.025."/>
    <hyperlink ref="A60" r:id="rId18" display="Cronin, S., Hedley, M., Neall, V., Smith, R., 1998. Agronomic impact of tephra fallout from the 1995 and 1996 Ruapehu Volcano eruptions, New Zealand. Environ. Geol. 34 (1), 21–30. http://dx.doi.org/10.1007/s002540050253."/>
    <hyperlink ref="A62" r:id="rId19" display="Davies, D. K., Quearry, M. W., &amp; Bonis, S. B. (1978). Glowing avalanches from the 1974 eruption of the volcano Fuego, Guatemala. Geological Society of America Bulletin, 89(3), 369-384, https://doi.org/10.1130/0016-7606(1978)89&lt;369:GAFTEO&gt;2.0.CO;2"/>
    <hyperlink ref="A63" r:id="rId20" display="Dean, K., Bowling, S. A., Shaw, G., &amp; Tanaka, H. (1994). Satellite analyses of movement and characteristics of the Redoubt Volcano plume, January 8, 1990. Journal of volcanology and geothermal research, 62(1-4), 339-352. https://doi.org/10.1016/0377-0273(94)90040-X"/>
    <hyperlink ref="A66" r:id="rId21" display="Durant, A. J., &amp; Rose, W. I. (2009). Sedimentological constraints on hydrometeor-enhanced particle deposition: 1992 Eruptions of Crater Peak, Alaska. Journal of Volcanology and Geothermal Research, 186(1-2), 40-59. https://doi.org/10.1016/j.jvolgeores.2009.02.004"/>
    <hyperlink ref="A67" r:id="rId22" display="Durant, A. J., Villarosa, G., Rose, W. I., Delmelle, P., Prata, A. J., &amp; Viramonte, J. G. (2012). Long-range volcanic ash transport and fallout during the 2008 eruption of Chaitén volcano, Chile. Physics and Chemistry of the Earth, Parts A/B/C, 45, 50-64. https://doi.org/10.1016/j.pce.2011.09.004"/>
    <hyperlink ref="A73" r:id="rId23" display="Eychenne, J., Le Pennec, J.-L., Ramón, P., Yepes, H., 2013. Dynamics of explosive paroxysms at open-vent andesitic systems: high-resolution mass distribution analyses of the 2006 Tungurahua fall deposit (Ecuador). Earth Planet. Sci. Lett. 361, 343–355. http://dx.doi.org/10.1016/j.epsl.2012.11.002."/>
    <hyperlink ref="A74" r:id="rId24" display="Eychenne, J., Cashman, K., Rust, A., &amp; Durant, A. (2015). Impact of the lateral blast on the spatial pattern and grain size characteristics of the 18 May 1980 Mount St. Helens fallout deposit. Journal of Geophysical Research: Solid Earth, 120(9), 6018-6038. https://doi.org/10.1002/2015JB012116"/>
    <hyperlink ref="A75" r:id="rId25" display="Flemming, J., &amp; Inness, A. (2013). Volcanic sulfur dioxide plume forecasts based on UV satellite retrievals for the 2011 Grímsvötn and the 2010 Eyjafjallajökull eruption. Journal of Geophysical Research: Atmospheres, 118(17), 10-172. https://doi.org/10.1002/jgrd.50753"/>
    <hyperlink ref="A79" r:id="rId26" display="Gaunt, H., Bernard, B., Hidalgo, S., Proano, A., Wright, H., Mothes, P., Criollo, E., Kueppers, U., 2016. Eruptive dynamics inferred from textural analysis of ash time series: the 2015 reawakening of Cotopaxi volcano. J. Volcanol. Geotherm. Res. http://dx.doi.org/10.1016/j.jvolgeores.2016.10.013."/>
    <hyperlink ref="A80" r:id="rId27" display="Gardner, C. A., Neal, C. A., Waitt, R. B., &amp; Janda, R. J. (1994). Proximal pyroclastic deposits from the 1989–1990 eruption of Redoubt Volcano, Alaska—Stratigraphy, distribution, and physical characteristics. Journal of volcanology and geothermal research, 62(1-4), 213-250. https://doi.org/10.1016/0377-0273(94)90035-3"/>
    <hyperlink ref="A83" r:id="rId28" display="Girault, F., Carazzo, G., Tait, S., Ferrucci, F., &amp; Kaminski, É. (2014). The effect of total grain-size distribution on the dynamics of turbulent volcanic plumes. Earth and Planetary Science Letters, 394, 124-134, https://doi.org/10.1016/j.epsl.2014.03.021"/>
    <hyperlink ref="A105" r:id="rId29" display="Global Volcanism Program, 1991. Report on Cerro Hudson (Chile). In: McClelland, L (ed.), Bulletin of the Global Volcanism Network, 16:7. Smithsonian Institution. https://doi.org/10.5479/si.GVP.BGVN199107-358057."/>
    <hyperlink ref="A113" r:id="rId30" display="Global Volcanism Program, 1996b. Report on Popocatepetl (Mexico). In: Wunderman, R. (Ed.), Bulletin of the Global Volcanism Network. 21:10. Smithsonian Institution., http://dx.doi.org/10.5479/si.GVP.BGVN199610-341090."/>
    <hyperlink ref="A115" r:id="rId31" display="Global Volcanism Program, 1997. Report on Popocatepetl (Mexico). In: Wunderman, R. (Ed.), Bulletin of the Global Volcanism Network. 22:7. Smithsonian Institution., http://dx.doi.org/10.5479/si.GVP.BGVN199610-341090."/>
    <hyperlink ref="A117" r:id="rId32" display="Global Volcanism Program, 1999. Report on Cerro Negro (Nicaragua). In: Wunderman, R (ed.), Bulletin of the Global Volcanism Network, 24:11. Smithsonian Institution. https://doi.org/10.5479/si.GVP.BGVN199911-344070."/>
    <hyperlink ref="A118" r:id="rId33" display="Global Volcanism Program, 1999. Report on Shishaldin (United States). In: Wunderman, R. (ed.), Bulletin of the Global Volcanism Network, 24:4. Smithsonian Institution. https://doi.org/10.5479/si.GVP.BGVN199904-311360."/>
    <hyperlink ref="A120" r:id="rId34" display="Global Volcanism Program, 2000. Report on Cerro Negro (Nicaragua). In: Wunderman, R (ed.), Bulletin of the Global Volcanism Network, 25:5. Smithsonian Institution. https://doi.org/10.5479/si.GVP.BGVN200005-344070."/>
    <hyperlink ref="A121" r:id="rId35" display="Global Volcanism Program, 2000. Report on Miyakejima (Japan). In: Wunderman, R (ed.), Bulletin of the Global Volcanism Network, 25:7. Smithsonian Institution. https://doi.org/10.5479/si.GVP.BGVN200007-284040."/>
    <hyperlink ref="A123" r:id="rId36" display="Global Volcanism Program, 2002. Report on Reventador (Ecuador). In: Wunderman, R. (Ed.), Bulletin of the Global Volcanism Network. 27:11. Smithsonian Institution., http://dx.doi.org/10.5479/si.GVP.BGVN200211-352010."/>
    <hyperlink ref="A128" r:id="rId37" display="Global Volcanism Program, 2006. Report on Bezymianny (Russia). In: Wunderman, R. (ed.), Bulletin of the Global Volcanism Network, 31:11. Smithsonian Institution. https://doi.org/10.5479/si.GVP.BGVN200611-300250."/>
    <hyperlink ref="A129" r:id="rId38" display="Global Volcanism Program, 2006. Report on Augustine (United States). In: Wunderman, R. (ed.), Bulletin of the Global Volcanism Network, 31:1. Smithsonian Institution. https://doi.org/10.5479/si.GVP.BGVN200601-313010."/>
    <hyperlink ref="A131" r:id="rId39" display="Global Volcanism Program, 2008 Report on Chaiten (Chile). In: Wunderman, R. (ed.), Bulletin of the Global Volcanism Network, 33:4. Smithsonian Institution. https://doi.org/10.5479/si.GVP.BGVN200804-358041."/>
    <hyperlink ref="A136" r:id="rId40" display="Global Volcanism Program, 2015. Report on Calbuco (Chile). In: Venzke, E. (ed.), Bulletin of the Global Volcanism Network, 40:6. Smithsonian Institution. https://doi.org/10.5479/si.GVP.BGVN201506-358020."/>
    <hyperlink ref="A139" r:id="rId41" display="Global Volcanism Program, 2016. Report on Villarrica (Chile). In: Crafford, A.E., and Venzke, E. (eds.), Bulletin of the Global Volcanism Network, 41:11. Smithsonian Institution. https://doi.org/10.5479/si.GVP.BGVN201611-357120."/>
    <hyperlink ref="A142" r:id="rId42" display="Global Volcanism Program, 2017. Report on Tungurahua (Ecuador). In: Crafford, A.E., and Venzke, E. (eds.), Bulletin of the Global Volcanism Network, 42:5. Smithsonian Institution. https://doi.org/10.5479/si.GVP.BGVN201705-352080."/>
    <hyperlink ref="A143" r:id="rId43" display="Global Volcanism Program, 2017. Report on Etna (Italy) (Crafford, A.E., and Venzke, E., eds.). Bulletin of the Global Volcanism Network, 42:9. Smithsonian Institution. https://doi.org/10.5479/si.GVP.BGVN201709-211060."/>
    <hyperlink ref="A147" r:id="rId44" display="Gudmundsson, M.T., Thordarson, T., Höskuldsson, Á., Larsen, G., Björnsson, H., Prata, F.J., Oddsson, B., Magnússon, E., Högnadóttir, T., Petersen, G.N., et al. 2012. Ash generation and distribution from the April–May 2010 eruption of Eyjafjallajökull, Iceland. Sci. Rep. 2, http://dx.doi.org/10.1038/srep00572."/>
    <hyperlink ref="A150" r:id="rId45" display="Guo, S., Bluth, G. J., Rose, W. I., Watson, I. M., &amp; Prata, A. J. (2004a). Re‐evaluation of SO2 release of the 15 June 1991 Pinatubo eruption using ultraviolet and infrared satellite sensors. Geochemistry, Geophysics, Geosystems, 5(4). https://doi.org/10.1029/2003GC000654"/>
    <hyperlink ref="A152" r:id="rId46" display="Gurenko, A., Belousov, A., Trumbull, R., Sobolev, A., 2005. Explosive basaltic volcanism of the Chikurachki volcano (Kurile arc, Russia): insights on pre-eruptive magmatic conditions and volatile budget revealed from phenocryst-hosted melt inclusions and groundmass glasses. J. Volcanol. Geotherm. Res. 147 (3), 203–232. http://dx.doi.org/10.1016/j.jvolgeores.2005.04.002."/>
    <hyperlink ref="A164" r:id="rId47" display="Holasek, R., Self, S., Woods, A., 1996. Satellite observations and interpretation of the 1991 Mount Pinatubo eruption plumes. J. Geophys. Res. Solid Earth 101 (B12), 27635–27655. http://dx.doi.org/10.1029/96JB01179."/>
    <hyperlink ref="A165" r:id="rId48" display="Höskuldsson, Á., Óskarsson, N., Pedersen, R., Grönvold, K., Vogfjörð, K., &amp; Ólafsdóttir, R. (2007). The millennium eruption of Hekla in February 2000. Bulletin of volcanology, 70(2), 169-182. https://doi.org/10.1007/s00445-007-0128-3"/>
    <hyperlink ref="A168" r:id="rId49" display="Hurst, A., Turner, R., 1999. Performance of the program ASHFALL for forecasting ashfall during the 1995 and 1996 eruptions of Ruapehu volcano. N. Z. J. Geol. Geophys. 42 (4), 615–622. http://dx.doi.org/10.1080/00288306.1999.9514865."/>
    <hyperlink ref="A171" r:id="rId50" display="Jude-Eton, T., Thordarson, T., Gudmundsson, M., Oddsson, B., 2012. Dynamics, stratigraphy and proximal dispersal of supraglacial tephra during the ice-confined 2004 eruption at Grímsvötn volcano, Iceland. Bull. Volcanol. 74 (5), 1057–1082. http://dx.doi.org/10.1007/s00445-012-0583-3."/>
    <hyperlink ref="A174" r:id="rId51" display="Koyaguchi, T., Ohno, M., 2001. Reconstruction of eruption column dynamics on the basis of grain size of tephra fall deposits: 2. Application to the Pinatubo 1991 eruption. J. Geophys. Res. Solid Earth 106 (B4), 6513–6533. http://dx.doi.org/10.1029/2000JB900427."/>
    <hyperlink ref="A179" r:id="rId52" display="Kristiansen, N.I., Prata, A.J., Stohl, A., Carn, S.A., 2015. Stratospheric volcanic ash emissions from the 13 February 2014 Kelut eruption. Geophys. Res. Lett. 42 (2), 588–596. http://dx.doi.org/10.1002/2014GL062307."/>
    <hyperlink ref="A184" r:id="rId53" display="Kylling, A., 2016. Ash and ice clouds during the Mt Kelud February 2014 eruption as interpreted from IASI and AVHRR/3 observations. Atmos. Meas. Tech. 9 (5), 2103–2117. http://dx.doi.org/10.5194/amt-9-2103-2016."/>
    <hyperlink ref="A192" r:id="rId54" display="Le Pennec, J.-L., Ruiz, G., Ram/’on, P., Palacios, E., Mothes, P., Yepes, H., 2012. Impact of tephra falls on Andean communities: the influences of eruption size and weather conditions during the 1999–2001 activity of Tungurahua volcano, Ecuador. J. Volcanol. Geotherm. Res. 217, 91–103. http://dx.doi.org/10.1016/j.jvolgeores.2011.06.011."/>
    <hyperlink ref="A195" r:id="rId55" display="Luhr, J.F., Carmichael, I.S., Varekamp, J.C., 1984. The 1982 eruptions of El Chichón volcano, Chiapas, Mexico: mineralogy and petrology of the anhydritebearing pumices. J. Volcanol. Geotherm. Res. 23 (1–2), 69–108. http://dx.doi.org/10.1016/0377-0273(84)90057-X."/>
    <hyperlink ref="A197" r:id="rId56" display="Maeno, F., Nagai, M., Nakada, S., Burden, R., Engwell, S., Suzuki, Y., Kaneko, T., 2014. Constraining tephra dispersion and deposition from three subplinian explosions in 2011 at Shinmoedake volcano, Kyushu, Japan. Bull. Volcanol. 76 (6), 823. http://dx.doi.org/10.1007/s00445-014-0823-9."/>
    <hyperlink ref="A198" r:id="rId57" display="Maeno, F., Nakada, S., Yoshimoto, M., Shimano, T., Hokanishi, N., Zaennudin, A., &amp; Iguchi, M. (2019). A sequence of a plinian eruption preceded by dome destruction at Kelud volcano, Indonesia, on February 13, 2014, revealed from tephra fallout and pyroclastic density current deposits. Journal of Volcanology and Geothermal Research, 382, 24-41. https://doi.org/10.1016/j.jvolgeores.2017.03.002"/>
    <hyperlink ref="A209" r:id="rId58" display="Matson, M., 1984. The 1982 El Chichon volcano eruptions-a satellite perspective. J. Volcanol. Geotherm. Res. 23 (1–2), 1–10. http://dx.doi.org/10.1016/0377-0273(84)90054-4."/>
    <hyperlink ref="A213" r:id="rId59" display="Métrich, N., Allard, P., Spilliaert, N., Andronico, D., Burton, M., 2004. 2001 flank eruption of the alkali-and volatile-rich primitive basalt responsible for Mount Etna’s evolution in the last three decades. Earth Planet. Sci. Lett. 228 (1), 1–17. http://dx.doi.org/10.1016/j.epsl.2004.09.036."/>
    <hyperlink ref="A215" r:id="rId60" display="Miller, T., Chouet, B., 1994. The 1989–1990 eruptions of Redoubt Volcano: an introduction. J. Volcanol. Geotherm. Res. 62 (1–4), 1–10. http://dx.doi.org/10.1016/0377-0273(94)90025-6."/>
    <hyperlink ref="A219" r:id="rId61" display="Moiseenko, K., Malik, N., 2015. Reconstruction of the ashfall at Bezymyanny volcano during the eruption of December 24, 2006 by using a mesoscale model of the atmospheric transport of ash particles. Izv. Atmos. Oceanic Phys. 51 (6), 585–598. http://dx.doi.org/10.1134/S0001433815050072."/>
    <hyperlink ref="A220" r:id="rId62" display="Montalbano, S., Namur, O., Schiano, P., Bolle, O., &amp; Vander Auwera, J. (2017). Magma storage conditions and processes at Calbuco volcano (Central Southern Volcanic Zone, Chile). Goldschmidt 2017 conference abstract. https://orbi.uliege.be/bitstream/2268/212144/1/Goldschmidt2017_VF1.pdf"/>
    <hyperlink ref="A225" r:id="rId63" display="Myers, M., Geist, D., Rowe, M., Harpp, K.,Wallace, P., Dufek, J., 2014. Replenishment of volatile-rich mafic magma into a degassed chamber drives mixing and eruption of Tungurahua volcano. Bull. Volcanol. 76 (11), 872. http://dx.doi.org/10.1007/s00445-014-0872-0."/>
    <hyperlink ref="A229" r:id="rId64" display="Nakada, S., Nagai, M., Kaneko, T., Suzuki, Y., Maeno, F., 2013. The outline of the 2011 eruption at Shinmoe-dake (Kirishima), Japan. Earth Planets Space 65 (6), 475–488. http://dx.doi.org/10.5047/eps.2013.03.016."/>
    <hyperlink ref="A231" r:id="rId65" display="Naranjo, J., Sigurdsson, H., Carey, S., Fritz, W., 1986. Eruption of the Nevada del Ruiz volcano, Colombia, on 13 November 1985: tephra fall and lahars. Science 233, 961–964. http://dx.doi.org/10.1126/science.233.4767.961."/>
    <hyperlink ref="A237" r:id="rId66" display="Oddsson, B., Gudmundsson, M.T., Larsen, G., Karlsdóttir, S., 2012. Monitoring of the plume from the basaltic phreatomagmatic 2004 Grímsvötn eruption-application of weather radar and comparison with plume models. Bull. Volcanol. 74 (6), 1395–1407. http://dx.doi.org/10.1007/s00445-012-0598-9."/>
    <hyperlink ref="A239" r:id="rId67" display="Pallister, J.S., Trusdell, F.A., Brownfield, I.K., Siems, D.F., Budahn, J.R., Sutley, S.F., 2005. The 2003 phreatomagmatic eruptions of Anatahan volcano-textural and petrologic features of deposits at an emergent island volcano. J. Volcanol. Geotherm. Res. 146 (1), 208–225. http://dx.doi.org/10.1016/j.jvolgeores.2004.11.036."/>
    <hyperlink ref="A242" r:id="rId68" display="Pistolesi, M., Cioni, R., Bonadonna, C., Elissondo, M., Baumann, V., Bertagnini, A., Chiari, L., Gonzales, R., Rosi, M., Francalanci, L., 2015. Complex dynamics of small-moderate volcanic events: the example of the 2011 rhyolitic Cordón Caulle eruption, Chile. Bull. Volcanol. 77 (1), 3. http://dx.doi.org/10.1007/s00445-014-0898-3."/>
    <hyperlink ref="A245" r:id="rId69" display="Poret, M., Costa, A., Andronico, D., Scollo, S., Gouhier, M., &amp; Cristaldi, A. (2018a). Modeling Eruption Source Parameters by Integrating Field, Ground‐Based, and Satellite‐Based Measurements: The Case of the 23 February 2013 Etna Paroxysm. Journal of Geophysical Research: Solid Earth, 123(7), 5427-5450. https://doi.org/10.1029/2017JB015163"/>
    <hyperlink ref="A246" r:id="rId70" display="Poret, M., Corradini, S., Merucci, L., Costa, A., Andronico, D., Montopoli, M., ... &amp; Freret-Lorgeril, V. (2018b). Reconstructing volcanic plume evolution integrating satellite and ground-based data: application to the 23 November 2013 Etna eruption. Atmospheric Chemistry and Physics, 18(7), 4695. https://doi.org/10.5194/acp-18-4695-2018"/>
    <hyperlink ref="A250" r:id="rId71" display="Prata, A., Siems, S., Manton, M., 2015. Quantification of volcanic cloud top heights and thicknesses using A-train observations for the 2008 Chaitén eruption. J. Geophys. Res. Atmos. 120 (7), 2928–2950. http://dx.doi.org/10.1002/2014JD022399."/>
    <hyperlink ref="A251" r:id="rId72" display="Prata, A. J., &amp; Grant, I. F. (2001). Retrieval of microphysical and morphological properties of volcanic ash plumes from satellite data: Application to Mt Ruapehu, New Zealand. Quarterly Journal of the Royal Meteorological Society, 127(576), 2153-2179. https://doi.org/10.1002/qj.49712757615"/>
    <hyperlink ref="A254" r:id="rId73" display="Ridolfi, F., Puerini, M., Renzulli, A., Menna, M., Toulkeridis, T., 2008. The magmatic feeding system of El Reventador volcano (Sub-Andean zone, Ecuador) constrained by texture, mineralogy and thermobarometry of the 2002 erupted products. J. Volcanol. Geotherm. Res. 176 (1), 94–106. http://dx.doi.org/10.1016/j.jvolgeores.2008.03.003."/>
    <hyperlink ref="A255" r:id="rId74" display="Ripepe, M., &amp; Harris, A. J. (2008). Dynamics of the 5 April 2003 explosive paroxysm observed at Stromboli by a near‐vent thermal, seismic and infrasonic array. Geophysical Research Letters, 35(7). https://doi.org/10.1029/2007GL032533"/>
    <hyperlink ref="A260" r:id="rId75" display="Romero, J., Morgavi, D., Arzilli, F., Daga, R., Caselli, A., Reckziegel, F., Viramonte, J., Díaz-Alvarado, J., Polacci, M., Burton, M., et al. 2016b. Eruption dynamics of the 22–23 April 2015 Calbuco volcano (Southern Chile): analyses of tephra fall deposits. J. Volcanol. Geotherm. Res. 317, 15–29. http://dx.doi.org/10.1016/j.jvolgeores.2016.02.027."/>
    <hyperlink ref="A261" r:id="rId76" display="Romero, J. E., Amin Doulillet, G., Vallejo Vargas, S., Bustillos Arequipa, J. E., Troncoso, L., Díaz Alvarado, J., &amp; Ramón, P. (2017). Dynamics and style transition of a moderate, Vulcanian-driven eruption at Tungurahua (Ecuador) in February 2014: pyroclastic deposits and hazard considerations. https://doi.org/10.5194/se-8-697-2017"/>
    <hyperlink ref="A266" r:id="rId77" display="Rose, W.I., Anderson, A.T., Woodruff, L.G., Bonis, S.B., 1978. The October 1974 basaltic tephra from Fuego volcano: description and history of the magma body. J. Volcanol. Geotherm. Res. 4 (1), 3–53. http://dx.doi.org/10.1016/0377-0273(78)90027-6."/>
    <hyperlink ref="A271" r:id="rId78" display="Ruprecht, P., Bachmann, O., 2010. Pre-eruptive reheating during magma mixing at Quizapu volcano and the implications for the explosiveness of silicic arc volcanoes. Geology 38 (10), 919–922. http://dx.doi.org/10.1130/G31110.1."/>
    <hyperlink ref="A280" r:id="rId79" display="Schneider, D.J., Rose, W.I., Coke, L.R., Bluth, G.J., Sprod, I.E., Krueger, A.J., 1999. Early evolution of a stratospheric volcanic eruption cloud as observed with TOMS and AVHRR. J. Geophys. Res. Atmos. 104 (D4), 4037–4050. http://dx.doi.org/10.1029/1998JD200073."/>
    <hyperlink ref="A281" r:id="rId80" display="Schneider, D. J., &amp; Hoblitt, R. P. (2013). Doppler weather radar observations of the 2009 eruption of Redoubt Volcano, Alaska. Journal of Volcanology and Geothermal Research, 259, 133-144. https://doi.org/10.1016/j.jvolgeores.2012.11.004"/>
    <hyperlink ref="A283" r:id="rId81" display="Scollo, S., Del Carlo, P., Coltelli, M., 2007. Tephra fallout of 2001 Etna flank eruption: analysis of the deposit and plume dispersion. J. Volcanol. Geotherm. Res. 160 (1), 147–164. http://dx.doi.org/10.1016/j.jvolgeores.2006.09.007."/>
    <hyperlink ref="A288" r:id="rId82" display="Self, S., Rampino, M., 2012. The 19631964 eruption of Agung volcano (Bali, Indonesia). Bull. Volcanol. 74 (6), 1521–1536. http://dx.doi.org/10.1007/s00445-012-0615-z."/>
    <hyperlink ref="A291" r:id="rId83" display="Shcherbakov, V.D., Plechov, P.Y., Izbekov, P.E., Shipman, J.S., 2011. Plagioclase zoning as an indicator of magma processes at Bezymianny volcano, Kamchatka. Contrib. Mineral. Petrol. 162 (1), 83–99. http://dx.doi.org/10.1007/s00410-010-0584-1."/>
    <hyperlink ref="A294" r:id="rId84" display="Shibata, T., Kinoshita, T., 2016. Volcanic aerosol layer formed in the tropical upper troposphere by the eruption of Mt. Merapi, Java, in November 2010 observed by the spaceborne lidar CALIOP. Atmos. Res. 168, 49–56. http://dx.doi.org/10.1016/j.atmosres.2015.09.002."/>
    <hyperlink ref="A295" r:id="rId85" display="Sigurdsson, H., Carey, S. N., &amp; Fisher, R. V. (1987). The 1982 eruptions of El Chichón volcano, Mexico (3): Physical properties of pyroclastic surges. Bulletin of Volcanology, 49(2), 467-488, https://doi.org/10.1007/BF01245474"/>
    <hyperlink ref="A296" r:id="rId86" display="Sigurdsson, H., Carey, S. N., &amp; Espindola, J. M. (1984). The 1982 eruptions of El Chichón volcano, Mexico: stratigraphy of pyroclastic deposits. Journal of Volcanology and Geothermal Research, 23(1-2), 11-37, https://doi.org/10.1016/0377-0273(84)90055-6"/>
    <hyperlink ref="A298" r:id="rId87" display="Solikhin, A., Thouret, J.-C., Liew, S.C., Gupta, A., Sayudi, D.S., Oehler, J.-F., Kassouk, Z., 2015. High-spatial-resolution imagery helps map deposits of the large (VEI 4) 2010 Merapi volcano eruption and their impact. Bull. Volcanol. 77 (3), 20. http://dx.doi.org/10.1007/s00445-015-0908-0."/>
    <hyperlink ref="A302" r:id="rId88" display="Stelling, P., Beget, J., Nye, C., Gardner, J., Devine, J., George, R., 2002. Geology and petrology of ejecta from the 1999 eruption of Shishaldin Volcano, Alaska. Bull. Volcanol. 64 (8), 548–561. http://dx.doi.org/10.1007/s00445-002-0229-y."/>
    <hyperlink ref="A308" r:id="rId89" display="Suzuki, Y., Yasuda, A., Hokanishi, N., Kaneko, T., Nakada, S., Fujii, T., 2013. Syneruptive deep magma transfer and shallow magma remobilization during the 2011 eruption of Shinmoe-dake, Japan-constraints from melt inclusions and phase equilibria experiments. J. Volcanol. Geotherm. Res. 257, 184–204. http://dx.doi.org/10.1016/j.jvolgeores.2013.03.017."/>
    <hyperlink ref="A318" r:id="rId90" display="Urai, M., &amp; Ishizuka, Y. (2011). Advantages and challenges of space-borne remote sensing for Volcanic Explosivity Index (VEI): the 2009 eruption of Sarychev Peak on Matua Island, Kuril Islands, Russia. Journal of volcanology and geothermal research, 208(3-4), 163-168. https://doi.org/10.1016/j.jvolgeores.2011.07.010"/>
    <hyperlink ref="A323" r:id="rId91" display="Voight, B., 1990. The 1985 Nevado del Ruiz volcano catastrophe: anatomy and retrospection. J. Volcanol. Geotherm. Res. 42 (1–2), 151–188. http://dx.doi.org/10.1016/0377-0273(90)90075-Q."/>
    <hyperlink ref="A331" r:id="rId92" display="Williams, S., Self, S., 1983. The October 1902 plinian eruption of Santa Maria volcano, Guatemala. J. Volcanol. Geotherm. Res. 16 (1–2), 33–56. http://dx.doi.org/10.1016/0377-0273(83)90083-5."/>
    <hyperlink ref="A335" r:id="rId93" display="Zen, M., Hadikusumo, D., 1964. Preliminary report on the 1963 eruption of Mt. Agung in Bali (Indonesia). Bull. Volcanol. 27 (1), 269–299. http://dx.doi.org/10.1007/BF02597526."/>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8</TotalTime>
  <Application>LibreOffice/6.4.7.2$Linux_X86_64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en-GB</dc:language>
  <cp:lastModifiedBy/>
  <dcterms:modified xsi:type="dcterms:W3CDTF">2022-03-14T10:14:53Z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